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harepsrv\shareSRSS\RRF\Capitolul 11 - PNRR\11.05 - de transmis la MIPE\"/>
    </mc:Choice>
  </mc:AlternateContent>
  <bookViews>
    <workbookView xWindow="0" yWindow="0" windowWidth="16155" windowHeight="8145"/>
  </bookViews>
  <sheets>
    <sheet name="justif cost metodol 500K euro" sheetId="3" r:id="rId1"/>
    <sheet name="justif cost metod&amp;Idc 1300k eur" sheetId="2" r:id="rId2"/>
  </sheets>
  <definedNames>
    <definedName name="_xlnm.Print_Area" localSheetId="1">'justif cost metod&amp;Idc 1300k eur'!$A$1:$J$208</definedName>
    <definedName name="_xlnm.Print_Area" localSheetId="0">'justif cost metodol 500K euro'!$A$1:$G$45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3" l="1"/>
  <c r="G40" i="3"/>
  <c r="G41" i="3"/>
  <c r="F34" i="3"/>
  <c r="G29" i="3"/>
  <c r="G30" i="3"/>
  <c r="G31" i="3"/>
  <c r="F23" i="3"/>
  <c r="G18" i="3"/>
  <c r="G17" i="3"/>
  <c r="G16" i="3"/>
  <c r="G19" i="3"/>
  <c r="F8" i="3"/>
  <c r="G44" i="3"/>
  <c r="G20" i="3"/>
  <c r="G45" i="3"/>
  <c r="H206" i="2"/>
  <c r="J206" i="2"/>
  <c r="D203" i="2"/>
  <c r="F203" i="2"/>
  <c r="D196" i="2"/>
  <c r="F196" i="2"/>
  <c r="F187" i="2"/>
  <c r="H187" i="2"/>
  <c r="H186" i="2"/>
  <c r="I186" i="2"/>
  <c r="H185" i="2"/>
  <c r="F175" i="2"/>
  <c r="F176" i="2"/>
  <c r="D168" i="2"/>
  <c r="F168" i="2"/>
  <c r="H159" i="2"/>
  <c r="H158" i="2"/>
  <c r="G157" i="2"/>
  <c r="H157" i="2"/>
  <c r="G156" i="2"/>
  <c r="H156" i="2"/>
  <c r="G155" i="2"/>
  <c r="H155" i="2"/>
  <c r="H154" i="2"/>
  <c r="F145" i="2"/>
  <c r="H145" i="2"/>
  <c r="H144" i="2"/>
  <c r="G143" i="2"/>
  <c r="H143" i="2"/>
  <c r="F133" i="2"/>
  <c r="G133" i="2"/>
  <c r="D126" i="2"/>
  <c r="F126" i="2"/>
  <c r="D115" i="2"/>
  <c r="F115" i="2"/>
  <c r="D105" i="2"/>
  <c r="F105" i="2"/>
  <c r="D95" i="2"/>
  <c r="F95" i="2"/>
  <c r="D85" i="2"/>
  <c r="F85" i="2"/>
  <c r="F86" i="2"/>
  <c r="D75" i="2"/>
  <c r="F75" i="2"/>
  <c r="D65" i="2"/>
  <c r="F65" i="2"/>
  <c r="D55" i="2"/>
  <c r="F55" i="2"/>
  <c r="D44" i="2"/>
  <c r="F44" i="2"/>
  <c r="D36" i="2"/>
  <c r="F36" i="2"/>
  <c r="D27" i="2"/>
  <c r="F27" i="2"/>
  <c r="F28" i="2"/>
  <c r="D17" i="2"/>
  <c r="F17" i="2"/>
  <c r="G175" i="2"/>
  <c r="G176" i="2"/>
  <c r="H176" i="2"/>
  <c r="F134" i="2"/>
  <c r="I158" i="2"/>
  <c r="J158" i="2"/>
  <c r="H188" i="2"/>
  <c r="I185" i="2"/>
  <c r="J185" i="2"/>
  <c r="F37" i="2"/>
  <c r="G36" i="2"/>
  <c r="G37" i="2"/>
  <c r="I155" i="2"/>
  <c r="J155" i="2"/>
  <c r="G196" i="2"/>
  <c r="G197" i="2"/>
  <c r="F197" i="2"/>
  <c r="F45" i="2"/>
  <c r="G44" i="2"/>
  <c r="G45" i="2"/>
  <c r="F96" i="2"/>
  <c r="G95" i="2"/>
  <c r="G96" i="2"/>
  <c r="H146" i="2"/>
  <c r="I143" i="2"/>
  <c r="J143" i="2"/>
  <c r="I156" i="2"/>
  <c r="J156" i="2"/>
  <c r="F169" i="2"/>
  <c r="G168" i="2"/>
  <c r="G169" i="2"/>
  <c r="F204" i="2"/>
  <c r="G203" i="2"/>
  <c r="G204" i="2"/>
  <c r="G55" i="2"/>
  <c r="G56" i="2"/>
  <c r="F56" i="2"/>
  <c r="F106" i="2"/>
  <c r="G105" i="2"/>
  <c r="G106" i="2"/>
  <c r="F18" i="2"/>
  <c r="G17" i="2"/>
  <c r="G18" i="2"/>
  <c r="G65" i="2"/>
  <c r="G66" i="2"/>
  <c r="F66" i="2"/>
  <c r="G115" i="2"/>
  <c r="G116" i="2"/>
  <c r="F116" i="2"/>
  <c r="F76" i="2"/>
  <c r="G75" i="2"/>
  <c r="G76" i="2"/>
  <c r="G126" i="2"/>
  <c r="G127" i="2"/>
  <c r="F127" i="2"/>
  <c r="G134" i="2"/>
  <c r="H133" i="2"/>
  <c r="H160" i="2"/>
  <c r="G27" i="2"/>
  <c r="G28" i="2"/>
  <c r="H28" i="2"/>
  <c r="G85" i="2"/>
  <c r="G86" i="2"/>
  <c r="H86" i="2"/>
  <c r="I145" i="2"/>
  <c r="J145" i="2"/>
  <c r="I154" i="2"/>
  <c r="J154" i="2"/>
  <c r="I157" i="2"/>
  <c r="J157" i="2"/>
  <c r="I159" i="2"/>
  <c r="J159" i="2"/>
  <c r="J186" i="2"/>
  <c r="I144" i="2"/>
  <c r="J144" i="2"/>
  <c r="I187" i="2"/>
  <c r="H127" i="2"/>
  <c r="H76" i="2"/>
  <c r="I188" i="2"/>
  <c r="H65" i="2"/>
  <c r="H95" i="2"/>
  <c r="H175" i="2"/>
  <c r="H106" i="2"/>
  <c r="H134" i="2"/>
  <c r="J187" i="2"/>
  <c r="J188" i="2"/>
  <c r="H168" i="2"/>
  <c r="H37" i="2"/>
  <c r="H169" i="2"/>
  <c r="H27" i="2"/>
  <c r="H126" i="2"/>
  <c r="H116" i="2"/>
  <c r="H203" i="2"/>
  <c r="H96" i="2"/>
  <c r="H45" i="2"/>
  <c r="J160" i="2"/>
  <c r="H85" i="2"/>
  <c r="H115" i="2"/>
  <c r="H18" i="2"/>
  <c r="H204" i="2"/>
  <c r="J146" i="2"/>
  <c r="H197" i="2"/>
  <c r="H17" i="2"/>
  <c r="H55" i="2"/>
  <c r="I160" i="2"/>
  <c r="I206" i="2"/>
  <c r="I207" i="2"/>
  <c r="H66" i="2"/>
  <c r="H105" i="2"/>
  <c r="I146" i="2"/>
  <c r="H44" i="2"/>
  <c r="H196" i="2"/>
  <c r="H75" i="2"/>
  <c r="H56" i="2"/>
  <c r="H36" i="2"/>
  <c r="H207" i="2"/>
  <c r="J207" i="2"/>
</calcChain>
</file>

<file path=xl/sharedStrings.xml><?xml version="1.0" encoding="utf-8"?>
<sst xmlns="http://schemas.openxmlformats.org/spreadsheetml/2006/main" count="292" uniqueCount="125">
  <si>
    <t xml:space="preserve"> Extras buget SMIS 399 - ”Zero birocrație - mecanism integrat de identificare și simplificare a sarcinilor administrative pentru mediul de afaceri și pentru cetățeni" </t>
  </si>
  <si>
    <t>Valoare TVA (lei)</t>
  </si>
  <si>
    <t>Tip cheltuială</t>
  </si>
  <si>
    <t>Unitate măsură (U.M.)</t>
  </si>
  <si>
    <t>Tarif / U.M.</t>
  </si>
  <si>
    <t>Număr unități măsură</t>
  </si>
  <si>
    <t>Total</t>
  </si>
  <si>
    <t>TOTAL
-lei, inclusiv TVA-</t>
  </si>
  <si>
    <t>-lei, fără TVA</t>
  </si>
  <si>
    <t>-lei, fără TVA-</t>
  </si>
  <si>
    <t>buc</t>
  </si>
  <si>
    <t>TOTAL GENERAL</t>
  </si>
  <si>
    <t>RP 7. 1. –Document de analiză a serviciilor publice cu impact birocratic semnificativ asupra mediului de afaceri (non life events)</t>
  </si>
  <si>
    <t xml:space="preserve">Activitatea 1 a) Realizarea analizei serviciilor publice cu impact birocratic semnificativ asupra mediului de afaceri si b) Selectarea unui număr de aproximativ 5 servicii publice </t>
  </si>
  <si>
    <t>CHELTUIELI consultanta (categ bug 100) - realizare raport</t>
  </si>
  <si>
    <t>POZITIA</t>
  </si>
  <si>
    <t>NR. ZILE</t>
  </si>
  <si>
    <t>LEI / ZI</t>
  </si>
  <si>
    <t>TOTAL LEI
fara TVA</t>
  </si>
  <si>
    <t xml:space="preserve">TVA </t>
  </si>
  <si>
    <t>TOTAL LEI
TVA inclus</t>
  </si>
  <si>
    <t>Consultanta experti (realizare 1 raport care va conține atat analizaserviciilor publice cu impact semnificativ cat si recomandări pentru selectarea celor 5 servicii) : 1 expert*21 zile</t>
  </si>
  <si>
    <t xml:space="preserve">RP 7.2 - Un pachet de instrumente metodologice noi de măsurare și reducere a birocrației.
ACTIVITATEA 2: Dezvoltarea a trei noi instrumente metodologice de măsurare și reducere a birocrației. Se au în vedere următoarele metodologii : 
a) ”Burden hunting” - pilotare și identificare proceduri de reducere a sarcinilor administrative pornind de la constatări;
</t>
  </si>
  <si>
    <t xml:space="preserve"> Activitatea2. a) ”Burden hunting” - pilotare și identificare proceduri de reducere a sarcinilor administrative pornind de la constatări;</t>
  </si>
  <si>
    <t>CHELTUIELI consultanta (categ bug 100) - realizare metodologie</t>
  </si>
  <si>
    <t>Consultanta experti (realizare metodologie burden hunting si adaptare la piata romaneasca) : 1 expert*3 luni*21 zile</t>
  </si>
  <si>
    <t xml:space="preserve"> Activitatea2. b) ”Ghilotina reglementărilor”</t>
  </si>
  <si>
    <t>Consultanta experti (realizare metodologie ghilotina reglementarilor si adaptare la piata romaneasca) : 1 expert*3 luni*21 zile</t>
  </si>
  <si>
    <t xml:space="preserve"> Activitatea2. c) Metodologia  “costurilor de conformare”;</t>
  </si>
  <si>
    <t>Consultanta experti (realizare metodologie costurilor de conformare si adaptare la piata romaneasca) : 1 expert*3 luni*21 zile</t>
  </si>
  <si>
    <t xml:space="preserve">RP 7.3 - Mecanism integrat de simplificare a sarcinilor administrative pentru aproximativ 5 servicii publice selectate 
a) ”Burden hunting” - pilotare și identificare proceduri de reducere a sarcinilor administrative pornind de la constatări;
</t>
  </si>
  <si>
    <t xml:space="preserve"> Activitatea 3 Dezvoltarea unui mecanism integrat de simplificare a sarcinilor administrative pentru mediul de afaceri;</t>
  </si>
  <si>
    <t>CHELTUIELI consultanta (categ bug 100) - realizare metodologie ghiseu unic</t>
  </si>
  <si>
    <t>Consultanta experti (realizare metodologie inregistrate-schimb de date-instrumentare dosar si plata online, pt cele 5 servicii selectate) : 3 experti*4 luni*21 zile</t>
  </si>
  <si>
    <t xml:space="preserve">RP 7.4 - Mecanism integrat de simplificare a sarcinilor administrative pentru aproximativ 5 servicii publice selectate 
a) ”Burden hunting” - pilotare și identificare proceduri de reducere a sarcinilor administrative pornind de la constatări;
</t>
  </si>
  <si>
    <t xml:space="preserve"> Activitatea 4 a si b) Operaționalizarea prin intermediul unei interfețe unice a noilor servicii publice digitalizatei;</t>
  </si>
  <si>
    <t>CHELTUIELI consultanta (categ bug 100) -operationalizare ghiseu unic</t>
  </si>
  <si>
    <t>Consultanta experti (operationalizarea interfetei unice si intgrare cu alte instrumente: claud guvernamental etc, pt cele 5 servicii selectate) : 3 experti*4 luni*21 zile</t>
  </si>
  <si>
    <t xml:space="preserve">RP 4  Trei proiecte pilot de operaționalizare a instrumentelor și a metodologiilor de măsurare și reducere a birocrației, inclusiv bazele de date și rezultatele cantitative, obținute cu rol de suport decizional pentru simplificare și de benchmarking. 
</t>
  </si>
  <si>
    <t xml:space="preserve"> Activitatea 5 a si b)Pilotarea celor 3 noi instrumente și metodologii de măsurare și reducere a birocrației în cadrul instituțiilor publice centrale/autorităților care le reglementează și gestioneazăi si adptarea la  specificităților pieței românești ;</t>
  </si>
  <si>
    <t>CHELTUIELI consultanta (categ bug 100) -pilotare cele 3 noi metodologii</t>
  </si>
  <si>
    <t>Consultanta experti (Pilotarea celor 3 noi instrumente inclusiv adaptarea la piata romaneasca) : 3 experti*1 luna*21 zile</t>
  </si>
  <si>
    <t xml:space="preserve">RP 6  Câte un act normativ sistematizat și adoptat, pentru fiecare dintre cele trei proiecte pilot 
</t>
  </si>
  <si>
    <t xml:space="preserve"> Activitatea 6 Elaborarea câte unui act normativ sistematizat și adoptat, pentru fiecare dintre cele trei proiecte pilot ;</t>
  </si>
  <si>
    <t>CHELTUIELI consultanta (categ bug 100) -3 acte normative</t>
  </si>
  <si>
    <t>Consultanta experti (Elaborarea celor 3 noi acte normative) : 3 experti*1 luna*21 zile</t>
  </si>
  <si>
    <r>
      <t xml:space="preserve">RP 8.1 Document de analiză a serviciilor publice cu impact birocratic semnificativ asupra </t>
    </r>
    <r>
      <rPr>
        <b/>
        <u/>
        <sz val="12"/>
        <color theme="1"/>
        <rFont val="Calibri"/>
        <family val="2"/>
        <scheme val="minor"/>
      </rPr>
      <t>cetățenilor</t>
    </r>
    <r>
      <rPr>
        <b/>
        <sz val="12"/>
        <color theme="1"/>
        <rFont val="Calibri"/>
        <family val="2"/>
        <charset val="238"/>
        <scheme val="minor"/>
      </rPr>
      <t xml:space="preserve">
</t>
    </r>
  </si>
  <si>
    <t xml:space="preserve"> Activitatea 7  a) Realizarea analizei serviciilor publice cu impact birocratic semnificativ pentru cetățeni si  b) Selectarea unui număr de aproximativ 5 servicii publice ;</t>
  </si>
  <si>
    <t xml:space="preserve">RP 8.2 - Mecanism integrat de simplificare a sarcinilor administrative pentru aproximativ 5 servicii publice selectate, pentru cetateni 
a) ”Burden hunting” - pilotare și identificare proceduri de reducere a sarcinilor administrative pornind de la constatări;
</t>
  </si>
  <si>
    <t xml:space="preserve"> Activitatea 8 Dezvoltarea, în paralel, a unui mecanism integrat de simplificare a sarcinilor administrative pentru cetățeni</t>
  </si>
  <si>
    <t>CHELTUIELI consultanta (categ bug 100) -mecanism integrat de simplificare pt cetateni</t>
  </si>
  <si>
    <t>Consultanta experti (operationalizarea interfetei unice si intgrare cu alte instrumente: claud guvernamental etc, pt cele 5 servicii selectate) : 2 experti*2 luni*21 zile</t>
  </si>
  <si>
    <t xml:space="preserve">RP 8.3 - Mecanism integrat de simplificare a sarcinilor administrative pentru aproximativ 5 servicii publice selectate, pentru cetateni 
a) ”Burden hunting” - pilotare și identificare proceduri de reducere a sarcinilor administrative pornind de la constatări;
</t>
  </si>
  <si>
    <t xml:space="preserve"> Activitatea 9 a), b) și c) Operationalizarea prin intermediul uni interfete unice a noilor servicii publice pentru cetățeni ( prin realizarea unui ciclu complet de digitalizare a serviciilor publice la care să fie asigurat accesul printr-o interfață unică )</t>
  </si>
  <si>
    <t>CHELTUIELI consultanta (categ bug 100) -operationalizare ghiseu pt cetateni</t>
  </si>
  <si>
    <t xml:space="preserve">RP 12 - Instrumentele și metodologiile rezultate din proiect se vor disemina grupului țintă
</t>
  </si>
  <si>
    <t>Activitatea 10 a) organizarea a 4 sesiuni de training cu durata de 5 zile fiecare, cu câte aproximativ 5 reprezentanţi ai fiecărei instituții selectate (5 instituții (inclusiv subordonate) x 5 persoane(inclusiv subordonate) x 4 sesiuni de training = 100 persoane/4 sesiuni de training)</t>
  </si>
  <si>
    <t>CHELTUIELI consultanta (categ bug 100) -realizare ghid training 3 noi metodologi si ghiseu</t>
  </si>
  <si>
    <t>Consultanta experti (ghid meteodologii) : 2 experti*1 luna*21 zile</t>
  </si>
  <si>
    <t>CHELTUIELI CONSULTANTA - experti pentru participarea la 4 sesiuni de training</t>
  </si>
  <si>
    <t>Cheltuieli consultanta experti (2 experti x 4 sesiuni training x 5 zile / eveniment = 40 zile expert )</t>
  </si>
  <si>
    <t>CHELTUIELI ORGANIZARE training - ÎN BUCUREȘTI -  (2 evenimente x 5 zile / eveniment  x 25 participanți / eveniment - în București)</t>
  </si>
  <si>
    <t>-      închiriere sală, inclusiv aparatură tehnică  (videoproiector, laptop, ecran proiectie, flipchart, microfoane portabile, statie amplificare cu boxe)</t>
  </si>
  <si>
    <t>zi</t>
  </si>
  <si>
    <t>-      banner</t>
  </si>
  <si>
    <t>-      servicii de catering pentru pauze de lucru (52 persoane participante la eveniment - 2*25 participanti si 2 experti - 120 lei / participant x  5 zile / eveniment  = 600 lei / participant)</t>
  </si>
  <si>
    <t>persoane</t>
  </si>
  <si>
    <t xml:space="preserve"> </t>
  </si>
  <si>
    <t>CHELTUIELI ORGANIZARE training - ÎN AFARA MUN. BUCUREȘTI (2 evenimente x 5 zile / eveniment  x 25 participanți / eveniment - înafara Bucureștiului)</t>
  </si>
  <si>
    <t>-      închiriere sală, inclusiv aparatură tehnică   (videoproiector, laptop, ecran proiectie, flipchart, microfoane portabile, statie amplificare cu boxe)</t>
  </si>
  <si>
    <t>-      cazare participanți (52 persoane participante la eveniment - 2*25 participanti si 2 experti - 5 nopți / participant)</t>
  </si>
  <si>
    <t>nopți</t>
  </si>
  <si>
    <t>-      cină (5 cine / participant - 52 persoane participante la eveniment - 2*25 participanti si 2 experti)</t>
  </si>
  <si>
    <t>-      prânz (5 prânzuri / participant - 52 persoane participante la eveniment - 2*25 participanti si 2 experti)</t>
  </si>
  <si>
    <t>-      servicii de catering pentru pauze de lucru (52 persoane participante la eveniment - 2*25 participanti si 2 experti- 40 lei / participant / zi / eveniment * 5 zile  = 200 lei / participant/ eveniment)</t>
  </si>
  <si>
    <t xml:space="preserve">-      transport participanți </t>
  </si>
  <si>
    <t>Activitatea 10 b) organizarea a 4 ateliere de lucru cu reprezentanţii instituțiilor selectate ,5 instituții (inclusiv subordonate) x 4 ateliere x 4 persoane/atelier = 80 persoane / 4 ateliere</t>
  </si>
  <si>
    <t>CHELTUIELI consultanta (categ bug 100) -realizare ghid atelier de lucru</t>
  </si>
  <si>
    <t>Consultanta experti (realizare ghid atelier de lucru) : 2 experti*1 luna*21 zile</t>
  </si>
  <si>
    <t>Cheltuieli consultanta experti (2 experti x 4 workshopuri x 5 zile / eveniment = 40 zile expert )</t>
  </si>
  <si>
    <t>CHELTUIELI ORGANIZARE training - ÎN BUCUREȘTI -  (4 evenimente x 5 zile / eveniment  x 20 participanți / eveniment - în București)</t>
  </si>
  <si>
    <t>-      servicii de catering pentru pauze de lucru (82 persoane participante la eveniment - 4*20 participanti si 2 experti - 120 lei / participant x  5 zile / eveniment  = 600 lei / participant)</t>
  </si>
  <si>
    <t>Activitatea 10 c)  realizarea unui program de asistență ”on the job” de cel puțin 10 zile/instituție: 5 instituții centrale x 10 persoane/instituție = 50 persoane</t>
  </si>
  <si>
    <t>CHELTUIELI consultanta (categ bug 100) -realizare ghid asistenta on he job</t>
  </si>
  <si>
    <t>CHELTUIELI CONSULTANTA - experti pentru participarea la asistenta on the job, cate 10 zile /institutie* 5 institutii</t>
  </si>
  <si>
    <t>Cheltuieli consultanta experti (2 experti x 10 zile / institutie x 5 institutii = 100 zile expert )</t>
  </si>
  <si>
    <t>TOTAL GENERAL METODOLOGII ZERO BIROCRATIE -LEI</t>
  </si>
  <si>
    <t>TOTAL GENERAL METODOLOGII ZERO BIROCRATIE -EUR</t>
  </si>
  <si>
    <t>CURS INFOR EUR 2019, ANUL SEMNARII CONTRACTULUI CU AMPOCA</t>
  </si>
  <si>
    <t>Extras buget proiect privind realizarea si pilotarea Standard Cost Model:                                                                  SMIS 15338 "Măsurarea costurilor administrative şi identificarea sarcinilor administrative aferente legislaţiei în domeniul reglementat de Ministerului Justiţiei"</t>
  </si>
  <si>
    <t>zile lucratoare pe luna</t>
  </si>
  <si>
    <t>curs  inforeuro din anul contractarii smis 15338</t>
  </si>
  <si>
    <t>Pregătirea cercetării</t>
  </si>
  <si>
    <t>nr luni alocate</t>
  </si>
  <si>
    <t>nr buc</t>
  </si>
  <si>
    <t>nr ore/zi</t>
  </si>
  <si>
    <t xml:space="preserve">zile </t>
  </si>
  <si>
    <t>total euro</t>
  </si>
  <si>
    <t>Lider proiect</t>
  </si>
  <si>
    <t>Asistent lider proiect</t>
  </si>
  <si>
    <t>Experti cheie TL consultant</t>
  </si>
  <si>
    <t>experti SGG si UCC</t>
  </si>
  <si>
    <t>fee/ora lider proiect</t>
  </si>
  <si>
    <t>fee/ora asistent lider proiect</t>
  </si>
  <si>
    <t>fee/ora expert TL</t>
  </si>
  <si>
    <t>Identificarea populaţiei de firme, segmentarea ei, identificarea
parametrilor de cost şi obtinere esantion</t>
  </si>
  <si>
    <t>Elaborare pachet ghid interviu si chestionar (2 experti, 10 zile)</t>
  </si>
  <si>
    <t>Tipărire pachete chestionare si ghiduri interviu</t>
  </si>
  <si>
    <t>Total euro</t>
  </si>
  <si>
    <t>Total lei</t>
  </si>
  <si>
    <t>Realizarea cercetării</t>
  </si>
  <si>
    <t>Experti cheie TLconsultant</t>
  </si>
  <si>
    <t>Experti non cheie TS consultant</t>
  </si>
  <si>
    <t>fee/ora consultant TL &amp;TS</t>
  </si>
  <si>
    <t>chirie sala interviuri/focus grupuri/zi</t>
  </si>
  <si>
    <t>numar zile sala/luna</t>
  </si>
  <si>
    <t>Colectarea datelor prin
intermediul interviurilor (pe zile experti);  focus grupuri; interviuri telefonice</t>
  </si>
  <si>
    <t>Armonizarea si validarea datelor</t>
  </si>
  <si>
    <t>numar buc.</t>
  </si>
  <si>
    <t>Experti cheie TS consultant</t>
  </si>
  <si>
    <t>Experti ML</t>
  </si>
  <si>
    <t>fee/ora consultant TL&amp;TS</t>
  </si>
  <si>
    <t>Armonizarea si validarea datelor (in zile/ore experti)</t>
  </si>
  <si>
    <t>TOTAL BUGET PROIECT EURO</t>
  </si>
  <si>
    <t>TOTAL BUGET PROIECT LEI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</si>
</sst>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#,##0.0"/>
    <numFmt numFmtId="166" formatCode="_(* #,##0.0000_);_(* \(#,##0.0000\);_(* &quot;-&quot;??_);_(@_)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</font>
    <font>
      <b/>
      <sz val="10"/>
      <color indexed="9"/>
      <name val="Arial"/>
      <family val="2"/>
      <charset val="238"/>
    </font>
    <font>
      <sz val="10"/>
      <color indexed="9"/>
      <name val="Arial"/>
      <family val="2"/>
    </font>
    <font>
      <b/>
      <i/>
      <u/>
      <sz val="10"/>
      <color indexed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8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10" fillId="0" borderId="0"/>
    <xf numFmtId="164" fontId="1" fillId="0" borderId="0" applyFont="0" applyFill="0" applyBorder="0" applyAlignment="0" applyProtection="0"/>
  </cellStyleXfs>
  <cellXfs count="107">
    <xf numFmtId="0" fontId="0" fillId="0" borderId="0" xfId="0"/>
    <xf numFmtId="0" fontId="0" fillId="0" borderId="0" xfId="0" applyAlignment="1">
      <alignment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6" fillId="0" borderId="11" xfId="0" applyNumberFormat="1" applyFont="1" applyBorder="1" applyAlignment="1">
      <alignment vertical="center" wrapText="1"/>
    </xf>
    <xf numFmtId="4" fontId="6" fillId="0" borderId="11" xfId="0" applyNumberFormat="1" applyFont="1" applyBorder="1" applyAlignment="1">
      <alignment horizontal="center" vertical="center" wrapText="1"/>
    </xf>
    <xf numFmtId="1" fontId="6" fillId="0" borderId="1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4" fontId="6" fillId="0" borderId="13" xfId="0" applyNumberFormat="1" applyFont="1" applyBorder="1" applyAlignment="1">
      <alignment horizontal="center" vertical="center"/>
    </xf>
    <xf numFmtId="4" fontId="5" fillId="4" borderId="13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4" fillId="4" borderId="13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0" fillId="0" borderId="13" xfId="0" applyBorder="1" applyAlignment="1">
      <alignment horizontal="right" vertical="center"/>
    </xf>
    <xf numFmtId="4" fontId="0" fillId="0" borderId="13" xfId="0" applyNumberFormat="1" applyBorder="1" applyAlignment="1">
      <alignment horizontal="right" vertical="center"/>
    </xf>
    <xf numFmtId="0" fontId="7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7" fillId="4" borderId="13" xfId="0" applyNumberFormat="1" applyFont="1" applyFill="1" applyBorder="1" applyAlignment="1">
      <alignment horizontal="right" vertical="center" wrapText="1"/>
    </xf>
    <xf numFmtId="4" fontId="7" fillId="4" borderId="13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horizontal="right" vertical="center"/>
    </xf>
    <xf numFmtId="0" fontId="6" fillId="0" borderId="13" xfId="0" applyFont="1" applyFill="1" applyBorder="1" applyAlignment="1">
      <alignment horizontal="left" vertical="top" wrapText="1"/>
    </xf>
    <xf numFmtId="4" fontId="5" fillId="4" borderId="14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4" fontId="6" fillId="0" borderId="13" xfId="0" applyNumberFormat="1" applyFont="1" applyFill="1" applyBorder="1" applyAlignment="1">
      <alignment vertical="center" wrapText="1"/>
    </xf>
    <xf numFmtId="164" fontId="7" fillId="2" borderId="16" xfId="1" applyFont="1" applyFill="1" applyBorder="1" applyAlignment="1">
      <alignment vertical="center" wrapText="1"/>
    </xf>
    <xf numFmtId="164" fontId="7" fillId="2" borderId="17" xfId="1" applyFont="1" applyFill="1" applyBorder="1" applyAlignment="1">
      <alignment vertical="center" wrapText="1"/>
    </xf>
    <xf numFmtId="0" fontId="10" fillId="0" borderId="0" xfId="2"/>
    <xf numFmtId="0" fontId="10" fillId="0" borderId="0" xfId="2" applyFont="1" applyAlignment="1">
      <alignment wrapText="1"/>
    </xf>
    <xf numFmtId="0" fontId="10" fillId="0" borderId="0" xfId="2" applyFont="1" applyAlignment="1">
      <alignment horizontal="center" wrapText="1"/>
    </xf>
    <xf numFmtId="0" fontId="10" fillId="0" borderId="0" xfId="2" applyAlignment="1">
      <alignment wrapText="1"/>
    </xf>
    <xf numFmtId="165" fontId="10" fillId="0" borderId="0" xfId="2" applyNumberFormat="1"/>
    <xf numFmtId="166" fontId="10" fillId="0" borderId="0" xfId="3" applyNumberFormat="1" applyFont="1" applyAlignment="1">
      <alignment wrapText="1"/>
    </xf>
    <xf numFmtId="4" fontId="10" fillId="0" borderId="0" xfId="2" applyNumberFormat="1" applyAlignment="1">
      <alignment wrapText="1"/>
    </xf>
    <xf numFmtId="0" fontId="11" fillId="5" borderId="18" xfId="2" applyFont="1" applyFill="1" applyBorder="1" applyAlignment="1">
      <alignment wrapText="1"/>
    </xf>
    <xf numFmtId="0" fontId="10" fillId="5" borderId="18" xfId="2" applyFont="1" applyFill="1" applyBorder="1" applyAlignment="1">
      <alignment horizontal="center" wrapText="1"/>
    </xf>
    <xf numFmtId="0" fontId="12" fillId="5" borderId="18" xfId="2" applyFont="1" applyFill="1" applyBorder="1" applyAlignment="1">
      <alignment wrapText="1"/>
    </xf>
    <xf numFmtId="0" fontId="12" fillId="5" borderId="18" xfId="2" applyFont="1" applyFill="1" applyBorder="1"/>
    <xf numFmtId="165" fontId="12" fillId="5" borderId="18" xfId="2" applyNumberFormat="1" applyFont="1" applyFill="1" applyBorder="1"/>
    <xf numFmtId="0" fontId="10" fillId="5" borderId="18" xfId="2" applyFont="1" applyFill="1" applyBorder="1" applyAlignment="1">
      <alignment horizontal="right" wrapText="1"/>
    </xf>
    <xf numFmtId="0" fontId="10" fillId="5" borderId="18" xfId="2" applyFill="1" applyBorder="1" applyAlignment="1">
      <alignment wrapText="1"/>
    </xf>
    <xf numFmtId="0" fontId="13" fillId="5" borderId="18" xfId="2" applyFont="1" applyFill="1" applyBorder="1"/>
    <xf numFmtId="0" fontId="13" fillId="5" borderId="18" xfId="2" applyFont="1" applyFill="1" applyBorder="1" applyAlignment="1">
      <alignment wrapText="1"/>
    </xf>
    <xf numFmtId="165" fontId="10" fillId="5" borderId="18" xfId="2" applyNumberFormat="1" applyFill="1" applyBorder="1"/>
    <xf numFmtId="0" fontId="10" fillId="5" borderId="18" xfId="2" applyFill="1" applyBorder="1"/>
    <xf numFmtId="0" fontId="13" fillId="5" borderId="18" xfId="2" applyFont="1" applyFill="1" applyBorder="1" applyAlignment="1">
      <alignment horizontal="right" wrapText="1"/>
    </xf>
    <xf numFmtId="0" fontId="13" fillId="5" borderId="18" xfId="2" applyFont="1" applyFill="1" applyBorder="1" applyAlignment="1">
      <alignment horizontal="center" wrapText="1"/>
    </xf>
    <xf numFmtId="165" fontId="13" fillId="5" borderId="0" xfId="2" applyNumberFormat="1" applyFont="1" applyFill="1"/>
    <xf numFmtId="0" fontId="13" fillId="0" borderId="0" xfId="2" applyFont="1"/>
    <xf numFmtId="0" fontId="10" fillId="5" borderId="18" xfId="2" applyFill="1" applyBorder="1" applyAlignment="1">
      <alignment horizontal="right" wrapText="1"/>
    </xf>
    <xf numFmtId="0" fontId="10" fillId="5" borderId="18" xfId="2" applyFont="1" applyFill="1" applyBorder="1" applyAlignment="1">
      <alignment wrapText="1"/>
    </xf>
    <xf numFmtId="0" fontId="14" fillId="6" borderId="18" xfId="2" applyFont="1" applyFill="1" applyBorder="1" applyAlignment="1">
      <alignment wrapText="1"/>
    </xf>
    <xf numFmtId="0" fontId="15" fillId="6" borderId="18" xfId="2" applyFont="1" applyFill="1" applyBorder="1" applyAlignment="1">
      <alignment horizontal="center" wrapText="1"/>
    </xf>
    <xf numFmtId="0" fontId="14" fillId="6" borderId="18" xfId="2" applyFont="1" applyFill="1" applyBorder="1"/>
    <xf numFmtId="165" fontId="14" fillId="6" borderId="18" xfId="2" applyNumberFormat="1" applyFont="1" applyFill="1" applyBorder="1"/>
    <xf numFmtId="0" fontId="14" fillId="0" borderId="18" xfId="2" applyFont="1" applyFill="1" applyBorder="1" applyAlignment="1">
      <alignment wrapText="1"/>
    </xf>
    <xf numFmtId="0" fontId="15" fillId="0" borderId="18" xfId="2" applyFont="1" applyFill="1" applyBorder="1" applyAlignment="1">
      <alignment horizontal="center" wrapText="1"/>
    </xf>
    <xf numFmtId="0" fontId="14" fillId="0" borderId="18" xfId="2" applyFont="1" applyFill="1" applyBorder="1"/>
    <xf numFmtId="165" fontId="14" fillId="0" borderId="18" xfId="2" applyNumberFormat="1" applyFont="1" applyFill="1" applyBorder="1"/>
    <xf numFmtId="0" fontId="10" fillId="0" borderId="0" xfId="2" applyFill="1"/>
    <xf numFmtId="165" fontId="13" fillId="5" borderId="18" xfId="2" applyNumberFormat="1" applyFont="1" applyFill="1" applyBorder="1"/>
    <xf numFmtId="0" fontId="14" fillId="6" borderId="0" xfId="2" applyFont="1" applyFill="1" applyAlignment="1">
      <alignment wrapText="1"/>
    </xf>
    <xf numFmtId="0" fontId="15" fillId="6" borderId="0" xfId="2" applyFont="1" applyFill="1" applyAlignment="1">
      <alignment horizontal="center" wrapText="1"/>
    </xf>
    <xf numFmtId="0" fontId="14" fillId="6" borderId="0" xfId="2" applyFont="1" applyFill="1"/>
    <xf numFmtId="165" fontId="14" fillId="6" borderId="0" xfId="2" applyNumberFormat="1" applyFont="1" applyFill="1"/>
    <xf numFmtId="165" fontId="16" fillId="6" borderId="0" xfId="2" applyNumberFormat="1" applyFont="1" applyFill="1"/>
    <xf numFmtId="0" fontId="9" fillId="0" borderId="0" xfId="0" applyFont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wrapText="1"/>
    </xf>
    <xf numFmtId="0" fontId="7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0" fontId="6" fillId="4" borderId="5" xfId="0" applyFont="1" applyFill="1" applyBorder="1" applyAlignment="1"/>
    <xf numFmtId="0" fontId="6" fillId="4" borderId="7" xfId="0" applyFont="1" applyFill="1" applyBorder="1" applyAlignment="1"/>
    <xf numFmtId="0" fontId="6" fillId="4" borderId="8" xfId="0" applyFont="1" applyFill="1" applyBorder="1" applyAlignment="1"/>
    <xf numFmtId="0" fontId="6" fillId="4" borderId="10" xfId="0" applyFont="1" applyFill="1" applyBorder="1" applyAlignment="1"/>
    <xf numFmtId="0" fontId="6" fillId="4" borderId="11" xfId="0" applyFont="1" applyFill="1" applyBorder="1" applyAlignment="1"/>
    <xf numFmtId="4" fontId="5" fillId="4" borderId="6" xfId="0" applyNumberFormat="1" applyFont="1" applyFill="1" applyBorder="1" applyAlignment="1">
      <alignment horizontal="center" vertical="center" wrapText="1"/>
    </xf>
    <xf numFmtId="4" fontId="5" fillId="4" borderId="9" xfId="0" applyNumberFormat="1" applyFont="1" applyFill="1" applyBorder="1" applyAlignment="1">
      <alignment horizontal="center" vertical="center" wrapText="1"/>
    </xf>
    <xf numFmtId="4" fontId="5" fillId="4" borderId="12" xfId="0" applyNumberFormat="1" applyFont="1" applyFill="1" applyBorder="1" applyAlignment="1">
      <alignment horizontal="center" vertical="center" wrapText="1"/>
    </xf>
    <xf numFmtId="4" fontId="5" fillId="4" borderId="7" xfId="0" applyNumberFormat="1" applyFont="1" applyFill="1" applyBorder="1" applyAlignment="1">
      <alignment horizontal="center" vertical="center" wrapText="1"/>
    </xf>
    <xf numFmtId="4" fontId="5" fillId="4" borderId="10" xfId="0" applyNumberFormat="1" applyFont="1" applyFill="1" applyBorder="1" applyAlignment="1">
      <alignment horizontal="center" vertical="center" wrapText="1"/>
    </xf>
    <xf numFmtId="4" fontId="6" fillId="4" borderId="12" xfId="0" applyNumberFormat="1" applyFont="1" applyFill="1" applyBorder="1" applyAlignment="1">
      <alignment vertical="center" wrapText="1"/>
    </xf>
    <xf numFmtId="4" fontId="6" fillId="4" borderId="12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3" xfId="0" applyNumberFormat="1" applyFont="1" applyBorder="1" applyAlignment="1"/>
    <xf numFmtId="49" fontId="6" fillId="0" borderId="3" xfId="0" applyNumberFormat="1" applyFont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/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wrapText="1"/>
    </xf>
  </cellXfs>
  <cellStyles count="4">
    <cellStyle name="Comma" xfId="1" builtinId="3"/>
    <cellStyle name="Comma 2" xfId="3"/>
    <cellStyle name="Normal" xfId="0" builtinId="0"/>
    <cellStyle name="Normal_buget P1 eval reformei 29 IUL 09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view="pageBreakPreview" zoomScaleNormal="100" zoomScaleSheetLayoutView="100" workbookViewId="0">
      <selection activeCell="G45" sqref="G45"/>
    </sheetView>
  </sheetViews>
  <sheetFormatPr defaultColWidth="8" defaultRowHeight="12.75" x14ac:dyDescent="0.2"/>
  <cols>
    <col min="1" max="1" width="31.28515625" style="35" customWidth="1"/>
    <col min="2" max="2" width="6.5703125" style="34" customWidth="1"/>
    <col min="3" max="3" width="11.140625" style="35" bestFit="1" customWidth="1"/>
    <col min="4" max="4" width="9" style="32" customWidth="1"/>
    <col min="5" max="5" width="8" style="35" customWidth="1"/>
    <col min="6" max="6" width="11.7109375" style="36" customWidth="1"/>
    <col min="7" max="7" width="13" style="36" customWidth="1"/>
    <col min="8" max="16384" width="8" style="32"/>
  </cols>
  <sheetData>
    <row r="1" spans="1:7" ht="52.7" customHeight="1" x14ac:dyDescent="0.25">
      <c r="A1" s="71" t="s">
        <v>89</v>
      </c>
      <c r="B1" s="71"/>
      <c r="C1" s="71"/>
      <c r="D1" s="71"/>
      <c r="E1" s="71"/>
      <c r="F1" s="71"/>
      <c r="G1" s="71"/>
    </row>
    <row r="4" spans="1:7" x14ac:dyDescent="0.2">
      <c r="A4" s="33" t="s">
        <v>90</v>
      </c>
      <c r="C4" s="35">
        <v>21</v>
      </c>
    </row>
    <row r="5" spans="1:7" ht="25.5" x14ac:dyDescent="0.2">
      <c r="A5" s="33" t="s">
        <v>91</v>
      </c>
      <c r="C5" s="37">
        <v>4.2324999999999999</v>
      </c>
    </row>
    <row r="6" spans="1:7" x14ac:dyDescent="0.2">
      <c r="C6" s="38"/>
    </row>
    <row r="7" spans="1:7" ht="38.25" x14ac:dyDescent="0.2">
      <c r="A7" s="39" t="s">
        <v>92</v>
      </c>
      <c r="B7" s="40" t="s">
        <v>93</v>
      </c>
      <c r="C7" s="41" t="s">
        <v>94</v>
      </c>
      <c r="D7" s="42" t="s">
        <v>95</v>
      </c>
      <c r="E7" s="41" t="s">
        <v>66</v>
      </c>
      <c r="F7" s="43" t="s">
        <v>96</v>
      </c>
      <c r="G7" s="43" t="s">
        <v>97</v>
      </c>
    </row>
    <row r="8" spans="1:7" x14ac:dyDescent="0.2">
      <c r="A8" s="44" t="s">
        <v>98</v>
      </c>
      <c r="B8" s="40">
        <v>2</v>
      </c>
      <c r="C8" s="45"/>
      <c r="D8" s="46">
        <v>8</v>
      </c>
      <c r="E8" s="47">
        <v>1</v>
      </c>
      <c r="F8" s="48">
        <f>B8*$C$4</f>
        <v>42</v>
      </c>
      <c r="G8" s="48"/>
    </row>
    <row r="9" spans="1:7" x14ac:dyDescent="0.2">
      <c r="A9" s="44" t="s">
        <v>99</v>
      </c>
      <c r="B9" s="40"/>
      <c r="C9" s="45"/>
      <c r="D9" s="46">
        <v>6</v>
      </c>
      <c r="E9" s="47">
        <v>1</v>
      </c>
      <c r="F9" s="48"/>
      <c r="G9" s="48"/>
    </row>
    <row r="10" spans="1:7" x14ac:dyDescent="0.2">
      <c r="A10" s="44" t="s">
        <v>100</v>
      </c>
      <c r="B10" s="40"/>
      <c r="C10" s="45"/>
      <c r="D10" s="46">
        <v>6</v>
      </c>
      <c r="E10" s="47">
        <v>4</v>
      </c>
      <c r="F10" s="48"/>
      <c r="G10" s="48"/>
    </row>
    <row r="11" spans="1:7" x14ac:dyDescent="0.2">
      <c r="A11" s="44" t="s">
        <v>101</v>
      </c>
      <c r="B11" s="40"/>
      <c r="C11" s="45"/>
      <c r="D11" s="49"/>
      <c r="E11" s="45">
        <v>8</v>
      </c>
      <c r="F11" s="48"/>
      <c r="G11" s="48"/>
    </row>
    <row r="12" spans="1:7" s="53" customFormat="1" x14ac:dyDescent="0.2">
      <c r="A12" s="50" t="s">
        <v>102</v>
      </c>
      <c r="B12" s="51"/>
      <c r="C12" s="47"/>
      <c r="D12" s="46"/>
      <c r="E12" s="47"/>
      <c r="F12" s="52"/>
      <c r="G12" s="47">
        <v>125</v>
      </c>
    </row>
    <row r="13" spans="1:7" s="53" customFormat="1" x14ac:dyDescent="0.2">
      <c r="A13" s="50" t="s">
        <v>103</v>
      </c>
      <c r="B13" s="51"/>
      <c r="C13" s="47"/>
      <c r="D13" s="46"/>
      <c r="E13" s="47"/>
      <c r="F13" s="52"/>
      <c r="G13" s="47">
        <v>60</v>
      </c>
    </row>
    <row r="14" spans="1:7" s="53" customFormat="1" x14ac:dyDescent="0.2">
      <c r="A14" s="50" t="s">
        <v>104</v>
      </c>
      <c r="B14" s="51"/>
      <c r="C14" s="47"/>
      <c r="D14" s="46"/>
      <c r="E14" s="47"/>
      <c r="F14" s="52"/>
      <c r="G14" s="47">
        <v>100</v>
      </c>
    </row>
    <row r="15" spans="1:7" x14ac:dyDescent="0.2">
      <c r="A15" s="54"/>
      <c r="B15" s="40"/>
      <c r="C15" s="45"/>
      <c r="D15" s="49"/>
      <c r="E15" s="45"/>
      <c r="F15" s="48"/>
      <c r="G15" s="48"/>
    </row>
    <row r="16" spans="1:7" ht="51" x14ac:dyDescent="0.2">
      <c r="A16" s="55" t="s">
        <v>105</v>
      </c>
      <c r="B16" s="40"/>
      <c r="C16" s="45">
        <v>1</v>
      </c>
      <c r="D16" s="49"/>
      <c r="E16" s="45"/>
      <c r="F16" s="48"/>
      <c r="G16" s="48">
        <f>(E8*D8*F8*G12)+(E9*D9*F8*G13)+(E10*D10*F8*G14)</f>
        <v>157920</v>
      </c>
    </row>
    <row r="17" spans="1:7" ht="25.5" x14ac:dyDescent="0.2">
      <c r="A17" s="55" t="s">
        <v>106</v>
      </c>
      <c r="B17" s="40"/>
      <c r="C17" s="45">
        <v>1</v>
      </c>
      <c r="D17" s="49"/>
      <c r="E17" s="45"/>
      <c r="F17" s="48"/>
      <c r="G17" s="48">
        <f>2*10*D10*G14</f>
        <v>12000</v>
      </c>
    </row>
    <row r="18" spans="1:7" ht="25.5" x14ac:dyDescent="0.2">
      <c r="A18" s="55" t="s">
        <v>107</v>
      </c>
      <c r="B18" s="40"/>
      <c r="C18" s="45">
        <v>100</v>
      </c>
      <c r="D18" s="49">
        <v>5</v>
      </c>
      <c r="E18" s="45"/>
      <c r="F18" s="48"/>
      <c r="G18" s="48">
        <f>C18*D18</f>
        <v>500</v>
      </c>
    </row>
    <row r="19" spans="1:7" x14ac:dyDescent="0.2">
      <c r="A19" s="56" t="s">
        <v>108</v>
      </c>
      <c r="B19" s="57"/>
      <c r="C19" s="56"/>
      <c r="D19" s="58"/>
      <c r="E19" s="56"/>
      <c r="F19" s="59"/>
      <c r="G19" s="59">
        <f>SUM(G16:G18)</f>
        <v>170420</v>
      </c>
    </row>
    <row r="20" spans="1:7" x14ac:dyDescent="0.2">
      <c r="A20" s="56" t="s">
        <v>109</v>
      </c>
      <c r="B20" s="57"/>
      <c r="C20" s="56"/>
      <c r="D20" s="58"/>
      <c r="E20" s="56"/>
      <c r="F20" s="59"/>
      <c r="G20" s="59">
        <f>G19*$C$5</f>
        <v>721302.65</v>
      </c>
    </row>
    <row r="22" spans="1:7" ht="38.25" x14ac:dyDescent="0.2">
      <c r="A22" s="39" t="s">
        <v>110</v>
      </c>
      <c r="B22" s="40" t="s">
        <v>93</v>
      </c>
      <c r="C22" s="55" t="s">
        <v>94</v>
      </c>
      <c r="D22" s="42" t="s">
        <v>95</v>
      </c>
      <c r="E22" s="41" t="s">
        <v>66</v>
      </c>
      <c r="F22" s="43" t="s">
        <v>96</v>
      </c>
      <c r="G22" s="43" t="s">
        <v>97</v>
      </c>
    </row>
    <row r="23" spans="1:7" x14ac:dyDescent="0.2">
      <c r="A23" s="44" t="s">
        <v>111</v>
      </c>
      <c r="B23" s="40">
        <v>5</v>
      </c>
      <c r="C23" s="45"/>
      <c r="D23" s="49">
        <v>4</v>
      </c>
      <c r="E23" s="47">
        <v>4</v>
      </c>
      <c r="F23" s="48">
        <f>B23*$C$4</f>
        <v>105</v>
      </c>
      <c r="G23" s="48"/>
    </row>
    <row r="24" spans="1:7" x14ac:dyDescent="0.2">
      <c r="A24" s="44" t="s">
        <v>112</v>
      </c>
      <c r="B24" s="40"/>
      <c r="C24" s="45"/>
      <c r="D24" s="49">
        <v>6</v>
      </c>
      <c r="E24" s="47">
        <v>2</v>
      </c>
      <c r="F24" s="48"/>
      <c r="G24" s="48"/>
    </row>
    <row r="25" spans="1:7" s="53" customFormat="1" x14ac:dyDescent="0.2">
      <c r="A25" s="50" t="s">
        <v>113</v>
      </c>
      <c r="B25" s="51"/>
      <c r="C25" s="47"/>
      <c r="D25" s="46"/>
      <c r="E25" s="47"/>
      <c r="F25" s="52"/>
      <c r="G25" s="47">
        <v>100</v>
      </c>
    </row>
    <row r="26" spans="1:7" s="53" customFormat="1" x14ac:dyDescent="0.2">
      <c r="A26" s="50" t="s">
        <v>114</v>
      </c>
      <c r="B26" s="51"/>
      <c r="C26" s="47"/>
      <c r="D26" s="46"/>
      <c r="E26" s="47"/>
      <c r="F26" s="52"/>
      <c r="G26" s="47">
        <v>300</v>
      </c>
    </row>
    <row r="27" spans="1:7" s="53" customFormat="1" x14ac:dyDescent="0.2">
      <c r="A27" s="50" t="s">
        <v>115</v>
      </c>
      <c r="B27" s="51"/>
      <c r="C27" s="47"/>
      <c r="D27" s="46"/>
      <c r="E27" s="47"/>
      <c r="F27" s="52"/>
      <c r="G27" s="47">
        <v>5</v>
      </c>
    </row>
    <row r="28" spans="1:7" x14ac:dyDescent="0.2">
      <c r="A28" s="54"/>
      <c r="B28" s="40"/>
      <c r="C28" s="45"/>
      <c r="D28" s="49"/>
      <c r="E28" s="45"/>
      <c r="F28" s="48"/>
      <c r="G28" s="48"/>
    </row>
    <row r="29" spans="1:7" ht="51" x14ac:dyDescent="0.2">
      <c r="A29" s="55" t="s">
        <v>116</v>
      </c>
      <c r="B29" s="40"/>
      <c r="C29" s="45"/>
      <c r="D29" s="49"/>
      <c r="E29" s="45"/>
      <c r="F29" s="48"/>
      <c r="G29" s="48">
        <f>(E23*F23*G25*D23)+(E24*F23*G25*D24)</f>
        <v>294000</v>
      </c>
    </row>
    <row r="30" spans="1:7" x14ac:dyDescent="0.2">
      <c r="A30" s="56" t="s">
        <v>108</v>
      </c>
      <c r="B30" s="57"/>
      <c r="C30" s="56"/>
      <c r="D30" s="58"/>
      <c r="E30" s="56"/>
      <c r="F30" s="59"/>
      <c r="G30" s="59">
        <f>SUM(G29:G29)</f>
        <v>294000</v>
      </c>
    </row>
    <row r="31" spans="1:7" x14ac:dyDescent="0.2">
      <c r="A31" s="56" t="s">
        <v>109</v>
      </c>
      <c r="B31" s="57"/>
      <c r="C31" s="56"/>
      <c r="D31" s="58"/>
      <c r="E31" s="56"/>
      <c r="F31" s="59"/>
      <c r="G31" s="59">
        <f>G30*$C$5</f>
        <v>1244355</v>
      </c>
    </row>
    <row r="32" spans="1:7" s="64" customFormat="1" x14ac:dyDescent="0.2">
      <c r="A32" s="60"/>
      <c r="B32" s="61"/>
      <c r="C32" s="60"/>
      <c r="D32" s="62"/>
      <c r="E32" s="60"/>
      <c r="F32" s="63"/>
      <c r="G32" s="63"/>
    </row>
    <row r="33" spans="1:7" ht="38.25" x14ac:dyDescent="0.2">
      <c r="A33" s="39" t="s">
        <v>117</v>
      </c>
      <c r="B33" s="40" t="s">
        <v>93</v>
      </c>
      <c r="C33" s="41" t="s">
        <v>118</v>
      </c>
      <c r="D33" s="42" t="s">
        <v>95</v>
      </c>
      <c r="E33" s="41" t="s">
        <v>66</v>
      </c>
      <c r="F33" s="43" t="s">
        <v>96</v>
      </c>
      <c r="G33" s="43" t="s">
        <v>97</v>
      </c>
    </row>
    <row r="34" spans="1:7" x14ac:dyDescent="0.2">
      <c r="A34" s="44" t="s">
        <v>111</v>
      </c>
      <c r="B34" s="40">
        <v>4</v>
      </c>
      <c r="C34" s="45"/>
      <c r="D34" s="49">
        <v>2</v>
      </c>
      <c r="E34" s="47">
        <v>4</v>
      </c>
      <c r="F34" s="48">
        <f>B34*$C$4</f>
        <v>84</v>
      </c>
      <c r="G34" s="48"/>
    </row>
    <row r="35" spans="1:7" x14ac:dyDescent="0.2">
      <c r="A35" s="44" t="s">
        <v>119</v>
      </c>
      <c r="B35" s="40"/>
      <c r="C35" s="45"/>
      <c r="D35" s="49">
        <v>2</v>
      </c>
      <c r="E35" s="47">
        <v>0</v>
      </c>
      <c r="F35" s="48"/>
      <c r="G35" s="48"/>
    </row>
    <row r="36" spans="1:7" s="53" customFormat="1" x14ac:dyDescent="0.2">
      <c r="A36" s="50" t="s">
        <v>120</v>
      </c>
      <c r="B36" s="51"/>
      <c r="C36" s="47"/>
      <c r="D36" s="46"/>
      <c r="E36" s="47">
        <v>6</v>
      </c>
      <c r="F36" s="52"/>
      <c r="G36" s="65"/>
    </row>
    <row r="37" spans="1:7" s="53" customFormat="1" x14ac:dyDescent="0.2">
      <c r="A37" s="50" t="s">
        <v>121</v>
      </c>
      <c r="B37" s="51"/>
      <c r="C37" s="47"/>
      <c r="D37" s="46"/>
      <c r="E37" s="47"/>
      <c r="F37" s="52"/>
      <c r="G37" s="47">
        <v>100</v>
      </c>
    </row>
    <row r="38" spans="1:7" x14ac:dyDescent="0.2">
      <c r="A38" s="54"/>
      <c r="B38" s="40"/>
      <c r="C38" s="45"/>
      <c r="D38" s="49"/>
      <c r="E38" s="45"/>
      <c r="F38" s="48"/>
      <c r="G38" s="47"/>
    </row>
    <row r="39" spans="1:7" ht="25.5" x14ac:dyDescent="0.2">
      <c r="A39" s="55" t="s">
        <v>122</v>
      </c>
      <c r="B39" s="40"/>
      <c r="C39" s="45">
        <v>1</v>
      </c>
      <c r="D39" s="49"/>
      <c r="E39" s="45"/>
      <c r="F39" s="48"/>
      <c r="G39" s="47">
        <f>(E34*F34*G37*D34)+(E35*F34*G37*D35)</f>
        <v>67200</v>
      </c>
    </row>
    <row r="40" spans="1:7" x14ac:dyDescent="0.2">
      <c r="A40" s="56" t="s">
        <v>108</v>
      </c>
      <c r="B40" s="57"/>
      <c r="C40" s="56"/>
      <c r="D40" s="58"/>
      <c r="E40" s="56"/>
      <c r="F40" s="59"/>
      <c r="G40" s="59">
        <f>SUM(G39:G39)</f>
        <v>67200</v>
      </c>
    </row>
    <row r="41" spans="1:7" x14ac:dyDescent="0.2">
      <c r="A41" s="56" t="s">
        <v>109</v>
      </c>
      <c r="B41" s="57"/>
      <c r="C41" s="56"/>
      <c r="D41" s="58"/>
      <c r="E41" s="56"/>
      <c r="F41" s="59"/>
      <c r="G41" s="59">
        <f>G40*$C$5</f>
        <v>284424</v>
      </c>
    </row>
    <row r="44" spans="1:7" x14ac:dyDescent="0.2">
      <c r="A44" s="66" t="s">
        <v>123</v>
      </c>
      <c r="B44" s="67"/>
      <c r="C44" s="66"/>
      <c r="D44" s="68"/>
      <c r="E44" s="66"/>
      <c r="F44" s="69"/>
      <c r="G44" s="70">
        <f>G19+G30+G40</f>
        <v>531620</v>
      </c>
    </row>
    <row r="45" spans="1:7" x14ac:dyDescent="0.2">
      <c r="A45" s="66" t="s">
        <v>124</v>
      </c>
      <c r="B45" s="67"/>
      <c r="C45" s="66"/>
      <c r="D45" s="68"/>
      <c r="E45" s="66"/>
      <c r="F45" s="69"/>
      <c r="G45" s="69">
        <f>G20+G31+G41</f>
        <v>2250081.65</v>
      </c>
    </row>
    <row r="48" spans="1:7" x14ac:dyDescent="0.2">
      <c r="A48" s="33"/>
    </row>
  </sheetData>
  <mergeCells count="1">
    <mergeCell ref="A1:G1"/>
  </mergeCells>
  <pageMargins left="0.28000000000000003" right="0.16" top="0.27" bottom="0.27" header="0.27" footer="0.3"/>
  <pageSetup paperSize="9" scale="67" orientation="portrait" r:id="rId1"/>
  <headerFooter alignWithMargins="0"/>
  <rowBreaks count="1" manualBreakCount="1">
    <brk id="32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208"/>
  <sheetViews>
    <sheetView view="pageBreakPreview" topLeftCell="A193" zoomScaleNormal="100" zoomScaleSheetLayoutView="100" workbookViewId="0">
      <selection activeCell="J206" sqref="J206"/>
    </sheetView>
  </sheetViews>
  <sheetFormatPr defaultColWidth="9.140625" defaultRowHeight="15" x14ac:dyDescent="0.25"/>
  <cols>
    <col min="1" max="1" width="3.85546875" style="1" customWidth="1"/>
    <col min="2" max="2" width="21.7109375" style="1" customWidth="1"/>
    <col min="3" max="3" width="29.7109375" style="1" customWidth="1"/>
    <col min="4" max="4" width="17" style="1" customWidth="1"/>
    <col min="5" max="5" width="12.5703125" style="1" customWidth="1"/>
    <col min="6" max="6" width="14.5703125" style="1" customWidth="1"/>
    <col min="7" max="7" width="18.42578125" style="1" bestFit="1" customWidth="1"/>
    <col min="8" max="8" width="16" style="1" customWidth="1"/>
    <col min="9" max="9" width="13.140625" style="1" bestFit="1" customWidth="1"/>
    <col min="10" max="10" width="15.85546875" style="1" customWidth="1"/>
    <col min="11" max="16384" width="9.140625" style="1"/>
  </cols>
  <sheetData>
    <row r="1" spans="2:10" ht="15.75" hidden="1" thickBot="1" x14ac:dyDescent="0.3">
      <c r="J1" s="1">
        <v>4600</v>
      </c>
    </row>
    <row r="2" spans="2:10" ht="15.75" hidden="1" thickBot="1" x14ac:dyDescent="0.3">
      <c r="J2" s="1">
        <v>4600</v>
      </c>
    </row>
    <row r="3" spans="2:10" ht="15.75" hidden="1" thickBot="1" x14ac:dyDescent="0.3">
      <c r="J3" s="1">
        <v>4600</v>
      </c>
    </row>
    <row r="4" spans="2:10" ht="41.25" customHeight="1" thickBot="1" x14ac:dyDescent="0.35">
      <c r="B4" s="72" t="s">
        <v>0</v>
      </c>
      <c r="C4" s="73"/>
      <c r="D4" s="73"/>
      <c r="E4" s="73"/>
      <c r="F4" s="73"/>
      <c r="G4" s="73"/>
      <c r="H4" s="73"/>
      <c r="I4" s="73"/>
      <c r="J4" s="74"/>
    </row>
    <row r="8" spans="2:10" ht="15.75" thickBot="1" x14ac:dyDescent="0.3"/>
    <row r="9" spans="2:10" ht="16.5" thickBot="1" x14ac:dyDescent="0.3">
      <c r="C9" s="75" t="s">
        <v>12</v>
      </c>
      <c r="D9" s="76"/>
      <c r="E9" s="76"/>
      <c r="F9" s="76"/>
      <c r="G9" s="76"/>
      <c r="H9" s="76"/>
      <c r="I9" s="76"/>
      <c r="J9" s="77"/>
    </row>
    <row r="11" spans="2:10" ht="15.75" thickBot="1" x14ac:dyDescent="0.3"/>
    <row r="12" spans="2:10" ht="33.75" customHeight="1" thickBot="1" x14ac:dyDescent="0.3">
      <c r="C12" s="78" t="s">
        <v>13</v>
      </c>
      <c r="D12" s="79"/>
      <c r="E12" s="79"/>
      <c r="F12" s="79"/>
      <c r="G12" s="79"/>
      <c r="H12" s="79"/>
      <c r="I12" s="79"/>
      <c r="J12" s="80"/>
    </row>
    <row r="14" spans="2:10" ht="15.75" x14ac:dyDescent="0.25">
      <c r="C14" s="9" t="s">
        <v>14</v>
      </c>
      <c r="D14"/>
      <c r="E14"/>
      <c r="F14"/>
      <c r="G14"/>
      <c r="H14"/>
    </row>
    <row r="15" spans="2:10" ht="15.75" thickBot="1" x14ac:dyDescent="0.3">
      <c r="C15"/>
      <c r="D15"/>
      <c r="E15"/>
      <c r="F15"/>
      <c r="G15"/>
      <c r="H15"/>
    </row>
    <row r="16" spans="2:10" ht="30.75" thickBot="1" x14ac:dyDescent="0.3">
      <c r="C16" s="10" t="s">
        <v>15</v>
      </c>
      <c r="D16" s="10" t="s">
        <v>16</v>
      </c>
      <c r="E16" s="10" t="s">
        <v>17</v>
      </c>
      <c r="F16" s="10" t="s">
        <v>18</v>
      </c>
      <c r="G16" s="10" t="s">
        <v>19</v>
      </c>
      <c r="H16" s="10" t="s">
        <v>20</v>
      </c>
    </row>
    <row r="17" spans="3:10" ht="77.25" thickBot="1" x14ac:dyDescent="0.3">
      <c r="C17" s="11" t="s">
        <v>21</v>
      </c>
      <c r="D17" s="12">
        <f>1*21</f>
        <v>21</v>
      </c>
      <c r="E17" s="13">
        <v>3680</v>
      </c>
      <c r="F17" s="13">
        <f>E17*D17</f>
        <v>77280</v>
      </c>
      <c r="G17" s="13">
        <f>F17*0.19</f>
        <v>14683.2</v>
      </c>
      <c r="H17" s="13">
        <f>F17+G17</f>
        <v>91963.199999999997</v>
      </c>
    </row>
    <row r="18" spans="3:10" ht="16.5" thickBot="1" x14ac:dyDescent="0.3">
      <c r="C18" s="14" t="s">
        <v>11</v>
      </c>
      <c r="D18" s="15"/>
      <c r="E18" s="16"/>
      <c r="F18" s="17">
        <f>SUM(F17:F17)</f>
        <v>77280</v>
      </c>
      <c r="G18" s="17">
        <f>SUM(G17:G17)</f>
        <v>14683.2</v>
      </c>
      <c r="H18" s="18">
        <f t="shared" ref="H18" si="0">F18+G18</f>
        <v>91963.199999999997</v>
      </c>
    </row>
    <row r="19" spans="3:10" ht="15.75" thickBot="1" x14ac:dyDescent="0.3"/>
    <row r="20" spans="3:10" ht="16.5" thickBot="1" x14ac:dyDescent="0.3">
      <c r="C20" s="75" t="s">
        <v>22</v>
      </c>
      <c r="D20" s="76"/>
      <c r="E20" s="76"/>
      <c r="F20" s="76"/>
      <c r="G20" s="76"/>
      <c r="H20" s="76"/>
      <c r="I20" s="76"/>
      <c r="J20" s="77"/>
    </row>
    <row r="21" spans="3:10" ht="15.75" thickBot="1" x14ac:dyDescent="0.3"/>
    <row r="22" spans="3:10" ht="33.75" customHeight="1" thickBot="1" x14ac:dyDescent="0.3">
      <c r="C22" s="78" t="s">
        <v>23</v>
      </c>
      <c r="D22" s="79"/>
      <c r="E22" s="79"/>
      <c r="F22" s="79"/>
      <c r="G22" s="79"/>
      <c r="H22" s="79"/>
      <c r="I22" s="79"/>
      <c r="J22" s="80"/>
    </row>
    <row r="23" spans="3:10" s="21" customFormat="1" ht="33.75" customHeight="1" x14ac:dyDescent="0.25">
      <c r="C23" s="19"/>
      <c r="D23" s="19"/>
      <c r="E23" s="19"/>
      <c r="F23" s="19"/>
      <c r="G23" s="19"/>
      <c r="H23" s="19"/>
      <c r="I23" s="19"/>
      <c r="J23" s="20"/>
    </row>
    <row r="24" spans="3:10" ht="15.75" x14ac:dyDescent="0.25">
      <c r="C24" s="9" t="s">
        <v>24</v>
      </c>
      <c r="D24"/>
      <c r="E24"/>
      <c r="F24"/>
      <c r="G24"/>
      <c r="H24"/>
    </row>
    <row r="25" spans="3:10" ht="15.75" thickBot="1" x14ac:dyDescent="0.3">
      <c r="C25"/>
      <c r="D25"/>
      <c r="E25"/>
      <c r="F25"/>
      <c r="G25"/>
      <c r="H25"/>
    </row>
    <row r="26" spans="3:10" ht="30.75" thickBot="1" x14ac:dyDescent="0.3">
      <c r="C26" s="10" t="s">
        <v>15</v>
      </c>
      <c r="D26" s="10" t="s">
        <v>16</v>
      </c>
      <c r="E26" s="10" t="s">
        <v>17</v>
      </c>
      <c r="F26" s="10" t="s">
        <v>18</v>
      </c>
      <c r="G26" s="10" t="s">
        <v>19</v>
      </c>
      <c r="H26" s="10" t="s">
        <v>20</v>
      </c>
    </row>
    <row r="27" spans="3:10" ht="51.75" thickBot="1" x14ac:dyDescent="0.3">
      <c r="C27" s="11" t="s">
        <v>25</v>
      </c>
      <c r="D27" s="12">
        <f>1*3*21</f>
        <v>63</v>
      </c>
      <c r="E27" s="13">
        <v>3680</v>
      </c>
      <c r="F27" s="13">
        <f>E27*D27</f>
        <v>231840</v>
      </c>
      <c r="G27" s="13">
        <f>F27*0.19</f>
        <v>44049.599999999999</v>
      </c>
      <c r="H27" s="13">
        <f>F27+G27</f>
        <v>275889.59999999998</v>
      </c>
    </row>
    <row r="28" spans="3:10" ht="16.5" thickBot="1" x14ac:dyDescent="0.3">
      <c r="C28" s="14" t="s">
        <v>11</v>
      </c>
      <c r="D28" s="15"/>
      <c r="E28" s="16"/>
      <c r="F28" s="17">
        <f>SUM(F27:F27)</f>
        <v>231840</v>
      </c>
      <c r="G28" s="17">
        <f>SUM(G27:G27)</f>
        <v>44049.599999999999</v>
      </c>
      <c r="H28" s="18">
        <f t="shared" ref="H28" si="1">F28+G28</f>
        <v>275889.59999999998</v>
      </c>
    </row>
    <row r="29" spans="3:10" s="21" customFormat="1" ht="15.75" x14ac:dyDescent="0.25">
      <c r="C29" s="22"/>
      <c r="D29" s="23"/>
      <c r="E29" s="23"/>
      <c r="F29" s="24"/>
      <c r="G29" s="24"/>
      <c r="H29" s="25"/>
    </row>
    <row r="30" spans="3:10" s="21" customFormat="1" ht="16.5" thickBot="1" x14ac:dyDescent="0.3">
      <c r="C30" s="22"/>
      <c r="D30" s="23"/>
      <c r="E30" s="23"/>
      <c r="F30" s="24"/>
      <c r="G30" s="24"/>
      <c r="H30" s="25"/>
    </row>
    <row r="31" spans="3:10" ht="33.75" customHeight="1" thickBot="1" x14ac:dyDescent="0.3">
      <c r="C31" s="78" t="s">
        <v>26</v>
      </c>
      <c r="D31" s="79"/>
      <c r="E31" s="79"/>
      <c r="F31" s="79"/>
      <c r="G31" s="79"/>
      <c r="H31" s="79"/>
      <c r="I31" s="79"/>
      <c r="J31" s="80"/>
    </row>
    <row r="32" spans="3:10" s="21" customFormat="1" ht="33.75" customHeight="1" x14ac:dyDescent="0.25">
      <c r="C32" s="19"/>
      <c r="D32" s="19"/>
      <c r="E32" s="19"/>
      <c r="F32" s="19"/>
      <c r="G32" s="19"/>
      <c r="H32" s="19"/>
      <c r="I32" s="19"/>
      <c r="J32" s="20"/>
    </row>
    <row r="33" spans="3:10" ht="15.75" x14ac:dyDescent="0.25">
      <c r="C33" s="9" t="s">
        <v>24</v>
      </c>
      <c r="D33"/>
      <c r="E33"/>
      <c r="F33"/>
      <c r="G33"/>
      <c r="H33"/>
    </row>
    <row r="34" spans="3:10" ht="15.75" thickBot="1" x14ac:dyDescent="0.3">
      <c r="C34"/>
      <c r="D34"/>
      <c r="E34"/>
      <c r="F34"/>
      <c r="G34"/>
      <c r="H34"/>
    </row>
    <row r="35" spans="3:10" ht="30.75" thickBot="1" x14ac:dyDescent="0.3">
      <c r="C35" s="10" t="s">
        <v>15</v>
      </c>
      <c r="D35" s="10" t="s">
        <v>16</v>
      </c>
      <c r="E35" s="10" t="s">
        <v>17</v>
      </c>
      <c r="F35" s="10" t="s">
        <v>18</v>
      </c>
      <c r="G35" s="10" t="s">
        <v>19</v>
      </c>
      <c r="H35" s="10" t="s">
        <v>20</v>
      </c>
    </row>
    <row r="36" spans="3:10" ht="64.5" thickBot="1" x14ac:dyDescent="0.3">
      <c r="C36" s="11" t="s">
        <v>27</v>
      </c>
      <c r="D36" s="12">
        <f>3*21</f>
        <v>63</v>
      </c>
      <c r="E36" s="13">
        <v>3680</v>
      </c>
      <c r="F36" s="13">
        <f>E36*D36</f>
        <v>231840</v>
      </c>
      <c r="G36" s="13">
        <f>F36*0.19</f>
        <v>44049.599999999999</v>
      </c>
      <c r="H36" s="13">
        <f>F36+G36</f>
        <v>275889.59999999998</v>
      </c>
    </row>
    <row r="37" spans="3:10" ht="16.5" thickBot="1" x14ac:dyDescent="0.3">
      <c r="C37" s="14" t="s">
        <v>11</v>
      </c>
      <c r="D37" s="15"/>
      <c r="E37" s="16"/>
      <c r="F37" s="17">
        <f>SUM(F36:F36)</f>
        <v>231840</v>
      </c>
      <c r="G37" s="17">
        <f>SUM(G36:G36)</f>
        <v>44049.599999999999</v>
      </c>
      <c r="H37" s="18">
        <f t="shared" ref="H37" si="2">F37+G37</f>
        <v>275889.59999999998</v>
      </c>
    </row>
    <row r="38" spans="3:10" s="21" customFormat="1" ht="16.5" thickBot="1" x14ac:dyDescent="0.3">
      <c r="C38" s="22"/>
      <c r="D38" s="23"/>
      <c r="E38" s="23"/>
      <c r="F38" s="24"/>
      <c r="G38" s="24"/>
      <c r="H38" s="25"/>
    </row>
    <row r="39" spans="3:10" ht="33.75" customHeight="1" thickBot="1" x14ac:dyDescent="0.3">
      <c r="C39" s="78" t="s">
        <v>28</v>
      </c>
      <c r="D39" s="79"/>
      <c r="E39" s="79"/>
      <c r="F39" s="79"/>
      <c r="G39" s="79"/>
      <c r="H39" s="79"/>
      <c r="I39" s="79"/>
      <c r="J39" s="80"/>
    </row>
    <row r="40" spans="3:10" s="21" customFormat="1" ht="33.75" customHeight="1" x14ac:dyDescent="0.25">
      <c r="C40" s="19"/>
      <c r="D40" s="19"/>
      <c r="E40" s="19"/>
      <c r="F40" s="19"/>
      <c r="G40" s="19"/>
      <c r="H40" s="19"/>
      <c r="I40" s="19"/>
      <c r="J40" s="20"/>
    </row>
    <row r="41" spans="3:10" ht="15.75" x14ac:dyDescent="0.25">
      <c r="C41" s="9" t="s">
        <v>24</v>
      </c>
      <c r="D41"/>
      <c r="E41"/>
      <c r="F41"/>
      <c r="G41"/>
      <c r="H41"/>
    </row>
    <row r="42" spans="3:10" ht="15.75" thickBot="1" x14ac:dyDescent="0.3">
      <c r="C42"/>
      <c r="D42"/>
      <c r="E42"/>
      <c r="F42"/>
      <c r="G42"/>
      <c r="H42"/>
    </row>
    <row r="43" spans="3:10" ht="30.75" thickBot="1" x14ac:dyDescent="0.3">
      <c r="C43" s="10" t="s">
        <v>15</v>
      </c>
      <c r="D43" s="10" t="s">
        <v>16</v>
      </c>
      <c r="E43" s="10" t="s">
        <v>17</v>
      </c>
      <c r="F43" s="10" t="s">
        <v>18</v>
      </c>
      <c r="G43" s="10" t="s">
        <v>19</v>
      </c>
      <c r="H43" s="10" t="s">
        <v>20</v>
      </c>
    </row>
    <row r="44" spans="3:10" ht="64.5" thickBot="1" x14ac:dyDescent="0.3">
      <c r="C44" s="11" t="s">
        <v>29</v>
      </c>
      <c r="D44" s="12">
        <f>3*21</f>
        <v>63</v>
      </c>
      <c r="E44" s="13">
        <v>3680</v>
      </c>
      <c r="F44" s="13">
        <f>E44*D44</f>
        <v>231840</v>
      </c>
      <c r="G44" s="13">
        <f>F44*0.19</f>
        <v>44049.599999999999</v>
      </c>
      <c r="H44" s="13">
        <f>F44+G44</f>
        <v>275889.59999999998</v>
      </c>
    </row>
    <row r="45" spans="3:10" ht="16.5" thickBot="1" x14ac:dyDescent="0.3">
      <c r="C45" s="14" t="s">
        <v>11</v>
      </c>
      <c r="D45" s="15"/>
      <c r="E45" s="16"/>
      <c r="F45" s="17">
        <f>SUM(F44:F44)</f>
        <v>231840</v>
      </c>
      <c r="G45" s="17">
        <f>SUM(G44:G44)</f>
        <v>44049.599999999999</v>
      </c>
      <c r="H45" s="18">
        <f t="shared" ref="H45" si="3">F45+G45</f>
        <v>275889.59999999998</v>
      </c>
    </row>
    <row r="46" spans="3:10" s="21" customFormat="1" ht="15.75" x14ac:dyDescent="0.25">
      <c r="C46" s="22"/>
      <c r="D46" s="23"/>
      <c r="E46" s="23"/>
      <c r="F46" s="24"/>
      <c r="G46" s="24"/>
      <c r="H46" s="25"/>
    </row>
    <row r="47" spans="3:10" s="21" customFormat="1" ht="16.5" thickBot="1" x14ac:dyDescent="0.3">
      <c r="C47" s="22"/>
      <c r="D47" s="23"/>
      <c r="E47" s="23"/>
      <c r="F47" s="24"/>
      <c r="G47" s="24"/>
      <c r="H47" s="25"/>
    </row>
    <row r="48" spans="3:10" ht="16.5" thickBot="1" x14ac:dyDescent="0.3">
      <c r="C48" s="75" t="s">
        <v>30</v>
      </c>
      <c r="D48" s="76"/>
      <c r="E48" s="76"/>
      <c r="F48" s="76"/>
      <c r="G48" s="76"/>
      <c r="H48" s="76"/>
      <c r="I48" s="76"/>
      <c r="J48" s="77"/>
    </row>
    <row r="49" spans="3:10" ht="15.75" thickBot="1" x14ac:dyDescent="0.3"/>
    <row r="50" spans="3:10" ht="33.75" customHeight="1" thickBot="1" x14ac:dyDescent="0.3">
      <c r="C50" s="78" t="s">
        <v>31</v>
      </c>
      <c r="D50" s="79"/>
      <c r="E50" s="79"/>
      <c r="F50" s="79"/>
      <c r="G50" s="79"/>
      <c r="H50" s="79"/>
      <c r="I50" s="79"/>
      <c r="J50" s="80"/>
    </row>
    <row r="51" spans="3:10" s="21" customFormat="1" ht="33.75" customHeight="1" x14ac:dyDescent="0.25">
      <c r="C51" s="19"/>
      <c r="D51" s="19"/>
      <c r="E51" s="19"/>
      <c r="F51" s="19"/>
      <c r="G51" s="19"/>
      <c r="H51" s="19"/>
      <c r="I51" s="19"/>
      <c r="J51" s="20"/>
    </row>
    <row r="52" spans="3:10" ht="15.75" x14ac:dyDescent="0.25">
      <c r="C52" s="9" t="s">
        <v>32</v>
      </c>
      <c r="D52"/>
      <c r="E52"/>
      <c r="F52"/>
      <c r="G52"/>
      <c r="H52"/>
    </row>
    <row r="53" spans="3:10" ht="15.75" thickBot="1" x14ac:dyDescent="0.3">
      <c r="C53"/>
      <c r="D53"/>
      <c r="E53"/>
      <c r="F53"/>
      <c r="G53"/>
      <c r="H53"/>
    </row>
    <row r="54" spans="3:10" ht="30.75" thickBot="1" x14ac:dyDescent="0.3">
      <c r="C54" s="10" t="s">
        <v>15</v>
      </c>
      <c r="D54" s="10" t="s">
        <v>16</v>
      </c>
      <c r="E54" s="10" t="s">
        <v>17</v>
      </c>
      <c r="F54" s="10" t="s">
        <v>18</v>
      </c>
      <c r="G54" s="10" t="s">
        <v>19</v>
      </c>
      <c r="H54" s="10" t="s">
        <v>20</v>
      </c>
    </row>
    <row r="55" spans="3:10" ht="64.5" thickBot="1" x14ac:dyDescent="0.3">
      <c r="C55" s="11" t="s">
        <v>33</v>
      </c>
      <c r="D55" s="12">
        <f>3*4*21</f>
        <v>252</v>
      </c>
      <c r="E55" s="13">
        <v>3680</v>
      </c>
      <c r="F55" s="13">
        <f>E55*D55</f>
        <v>927360</v>
      </c>
      <c r="G55" s="13">
        <f>F55*0.19</f>
        <v>176198.39999999999</v>
      </c>
      <c r="H55" s="13">
        <f>F55+G55</f>
        <v>1103558.3999999999</v>
      </c>
    </row>
    <row r="56" spans="3:10" ht="16.5" thickBot="1" x14ac:dyDescent="0.3">
      <c r="C56" s="14" t="s">
        <v>11</v>
      </c>
      <c r="D56" s="15"/>
      <c r="E56" s="16"/>
      <c r="F56" s="17">
        <f>SUM(F55:F55)</f>
        <v>927360</v>
      </c>
      <c r="G56" s="17">
        <f>SUM(G55:G55)</f>
        <v>176198.39999999999</v>
      </c>
      <c r="H56" s="18">
        <f t="shared" ref="H56" si="4">F56+G56</f>
        <v>1103558.3999999999</v>
      </c>
    </row>
    <row r="57" spans="3:10" s="21" customFormat="1" ht="16.5" thickBot="1" x14ac:dyDescent="0.3">
      <c r="C57" s="22"/>
      <c r="D57" s="23"/>
      <c r="E57" s="23"/>
      <c r="F57" s="24"/>
      <c r="G57" s="24"/>
      <c r="H57" s="25"/>
    </row>
    <row r="58" spans="3:10" ht="16.5" thickBot="1" x14ac:dyDescent="0.3">
      <c r="C58" s="75" t="s">
        <v>34</v>
      </c>
      <c r="D58" s="76"/>
      <c r="E58" s="76"/>
      <c r="F58" s="76"/>
      <c r="G58" s="76"/>
      <c r="H58" s="76"/>
      <c r="I58" s="76"/>
      <c r="J58" s="77"/>
    </row>
    <row r="59" spans="3:10" ht="15.75" thickBot="1" x14ac:dyDescent="0.3"/>
    <row r="60" spans="3:10" ht="33.75" customHeight="1" thickBot="1" x14ac:dyDescent="0.3">
      <c r="C60" s="78" t="s">
        <v>35</v>
      </c>
      <c r="D60" s="79"/>
      <c r="E60" s="79"/>
      <c r="F60" s="79"/>
      <c r="G60" s="79"/>
      <c r="H60" s="79"/>
      <c r="I60" s="79"/>
      <c r="J60" s="80"/>
    </row>
    <row r="61" spans="3:10" s="21" customFormat="1" ht="33.75" customHeight="1" x14ac:dyDescent="0.25">
      <c r="C61" s="19"/>
      <c r="D61" s="19"/>
      <c r="E61" s="19"/>
      <c r="F61" s="19"/>
      <c r="G61" s="19"/>
      <c r="H61" s="19"/>
      <c r="I61" s="19"/>
      <c r="J61" s="20"/>
    </row>
    <row r="62" spans="3:10" ht="15.75" x14ac:dyDescent="0.25">
      <c r="C62" s="9" t="s">
        <v>36</v>
      </c>
      <c r="D62"/>
      <c r="E62"/>
      <c r="F62"/>
      <c r="G62"/>
      <c r="H62"/>
    </row>
    <row r="63" spans="3:10" ht="15.75" thickBot="1" x14ac:dyDescent="0.3">
      <c r="C63"/>
      <c r="D63"/>
      <c r="E63"/>
      <c r="F63"/>
      <c r="G63"/>
      <c r="H63"/>
    </row>
    <row r="64" spans="3:10" ht="30.75" thickBot="1" x14ac:dyDescent="0.3">
      <c r="C64" s="10" t="s">
        <v>15</v>
      </c>
      <c r="D64" s="10" t="s">
        <v>16</v>
      </c>
      <c r="E64" s="10" t="s">
        <v>17</v>
      </c>
      <c r="F64" s="10" t="s">
        <v>18</v>
      </c>
      <c r="G64" s="10" t="s">
        <v>19</v>
      </c>
      <c r="H64" s="10" t="s">
        <v>20</v>
      </c>
    </row>
    <row r="65" spans="3:10" ht="77.25" thickBot="1" x14ac:dyDescent="0.3">
      <c r="C65" s="11" t="s">
        <v>37</v>
      </c>
      <c r="D65" s="12">
        <f>3*4*21</f>
        <v>252</v>
      </c>
      <c r="E65" s="13">
        <v>3680</v>
      </c>
      <c r="F65" s="13">
        <f>E65*D65</f>
        <v>927360</v>
      </c>
      <c r="G65" s="13">
        <f>F65*0.19</f>
        <v>176198.39999999999</v>
      </c>
      <c r="H65" s="13">
        <f>F65+G65</f>
        <v>1103558.3999999999</v>
      </c>
    </row>
    <row r="66" spans="3:10" ht="16.5" thickBot="1" x14ac:dyDescent="0.3">
      <c r="C66" s="14" t="s">
        <v>11</v>
      </c>
      <c r="D66" s="15"/>
      <c r="E66" s="16"/>
      <c r="F66" s="17">
        <f>SUM(F65:F65)</f>
        <v>927360</v>
      </c>
      <c r="G66" s="17">
        <f>SUM(G65:G65)</f>
        <v>176198.39999999999</v>
      </c>
      <c r="H66" s="18">
        <f t="shared" ref="H66" si="5">F66+G66</f>
        <v>1103558.3999999999</v>
      </c>
    </row>
    <row r="67" spans="3:10" s="21" customFormat="1" ht="16.5" thickBot="1" x14ac:dyDescent="0.3">
      <c r="C67" s="22"/>
      <c r="D67" s="23"/>
      <c r="E67" s="23"/>
      <c r="F67" s="24"/>
      <c r="G67" s="24"/>
      <c r="H67" s="25"/>
    </row>
    <row r="68" spans="3:10" ht="46.5" customHeight="1" thickBot="1" x14ac:dyDescent="0.3">
      <c r="C68" s="75" t="s">
        <v>38</v>
      </c>
      <c r="D68" s="76"/>
      <c r="E68" s="76"/>
      <c r="F68" s="76"/>
      <c r="G68" s="76"/>
      <c r="H68" s="76"/>
      <c r="I68" s="76"/>
      <c r="J68" s="77"/>
    </row>
    <row r="69" spans="3:10" ht="15.75" thickBot="1" x14ac:dyDescent="0.3"/>
    <row r="70" spans="3:10" ht="33.75" customHeight="1" thickBot="1" x14ac:dyDescent="0.3">
      <c r="C70" s="78" t="s">
        <v>39</v>
      </c>
      <c r="D70" s="79"/>
      <c r="E70" s="79"/>
      <c r="F70" s="79"/>
      <c r="G70" s="79"/>
      <c r="H70" s="79"/>
      <c r="I70" s="79"/>
      <c r="J70" s="80"/>
    </row>
    <row r="71" spans="3:10" s="21" customFormat="1" ht="33.75" customHeight="1" x14ac:dyDescent="0.25">
      <c r="C71" s="19"/>
      <c r="D71" s="19"/>
      <c r="E71" s="19"/>
      <c r="F71" s="19"/>
      <c r="G71" s="19"/>
      <c r="H71" s="19"/>
      <c r="I71" s="19"/>
      <c r="J71" s="20"/>
    </row>
    <row r="72" spans="3:10" ht="15.75" x14ac:dyDescent="0.25">
      <c r="C72" s="9" t="s">
        <v>40</v>
      </c>
      <c r="D72"/>
      <c r="E72"/>
      <c r="F72"/>
      <c r="G72"/>
      <c r="H72"/>
    </row>
    <row r="73" spans="3:10" ht="15.75" thickBot="1" x14ac:dyDescent="0.3">
      <c r="C73"/>
      <c r="D73"/>
      <c r="E73"/>
      <c r="F73"/>
      <c r="G73"/>
      <c r="H73"/>
    </row>
    <row r="74" spans="3:10" ht="30.75" thickBot="1" x14ac:dyDescent="0.3">
      <c r="C74" s="10" t="s">
        <v>15</v>
      </c>
      <c r="D74" s="10" t="s">
        <v>16</v>
      </c>
      <c r="E74" s="10" t="s">
        <v>17</v>
      </c>
      <c r="F74" s="10" t="s">
        <v>18</v>
      </c>
      <c r="G74" s="10" t="s">
        <v>19</v>
      </c>
      <c r="H74" s="10" t="s">
        <v>20</v>
      </c>
    </row>
    <row r="75" spans="3:10" ht="51.75" thickBot="1" x14ac:dyDescent="0.3">
      <c r="C75" s="26" t="s">
        <v>41</v>
      </c>
      <c r="D75" s="12">
        <f>3*1*21</f>
        <v>63</v>
      </c>
      <c r="E75" s="13">
        <v>3680</v>
      </c>
      <c r="F75" s="13">
        <f>E75*D75</f>
        <v>231840</v>
      </c>
      <c r="G75" s="13">
        <f>F75*0.19</f>
        <v>44049.599999999999</v>
      </c>
      <c r="H75" s="13">
        <f>F75+G75</f>
        <v>275889.59999999998</v>
      </c>
    </row>
    <row r="76" spans="3:10" ht="16.5" thickBot="1" x14ac:dyDescent="0.3">
      <c r="C76" s="14" t="s">
        <v>11</v>
      </c>
      <c r="D76" s="15"/>
      <c r="E76" s="16"/>
      <c r="F76" s="17">
        <f>SUM(F75:F75)</f>
        <v>231840</v>
      </c>
      <c r="G76" s="17">
        <f>SUM(G75:G75)</f>
        <v>44049.599999999999</v>
      </c>
      <c r="H76" s="18">
        <f t="shared" ref="H76" si="6">F76+G76</f>
        <v>275889.59999999998</v>
      </c>
    </row>
    <row r="77" spans="3:10" s="21" customFormat="1" ht="16.5" thickBot="1" x14ac:dyDescent="0.3">
      <c r="C77" s="22"/>
      <c r="D77" s="23"/>
      <c r="E77" s="23"/>
      <c r="F77" s="24"/>
      <c r="G77" s="24"/>
      <c r="H77" s="25"/>
    </row>
    <row r="78" spans="3:10" ht="24.75" customHeight="1" thickBot="1" x14ac:dyDescent="0.3">
      <c r="C78" s="75" t="s">
        <v>42</v>
      </c>
      <c r="D78" s="76"/>
      <c r="E78" s="76"/>
      <c r="F78" s="76"/>
      <c r="G78" s="76"/>
      <c r="H78" s="76"/>
      <c r="I78" s="76"/>
      <c r="J78" s="77"/>
    </row>
    <row r="79" spans="3:10" ht="15.75" thickBot="1" x14ac:dyDescent="0.3"/>
    <row r="80" spans="3:10" ht="33.75" customHeight="1" thickBot="1" x14ac:dyDescent="0.3">
      <c r="C80" s="78" t="s">
        <v>43</v>
      </c>
      <c r="D80" s="79"/>
      <c r="E80" s="79"/>
      <c r="F80" s="79"/>
      <c r="G80" s="79"/>
      <c r="H80" s="79"/>
      <c r="I80" s="79"/>
      <c r="J80" s="80"/>
    </row>
    <row r="81" spans="3:10" s="21" customFormat="1" ht="33.75" customHeight="1" x14ac:dyDescent="0.25">
      <c r="C81" s="19"/>
      <c r="D81" s="19"/>
      <c r="E81" s="19"/>
      <c r="F81" s="19"/>
      <c r="G81" s="19"/>
      <c r="H81" s="19"/>
      <c r="I81" s="19"/>
      <c r="J81" s="20"/>
    </row>
    <row r="82" spans="3:10" ht="15.75" x14ac:dyDescent="0.25">
      <c r="C82" s="9" t="s">
        <v>44</v>
      </c>
      <c r="D82"/>
      <c r="E82"/>
      <c r="F82"/>
      <c r="G82"/>
      <c r="H82"/>
    </row>
    <row r="83" spans="3:10" ht="15.75" thickBot="1" x14ac:dyDescent="0.3">
      <c r="C83"/>
      <c r="D83"/>
      <c r="E83"/>
      <c r="F83"/>
      <c r="G83"/>
      <c r="H83"/>
    </row>
    <row r="84" spans="3:10" ht="30.75" thickBot="1" x14ac:dyDescent="0.3">
      <c r="C84" s="10" t="s">
        <v>15</v>
      </c>
      <c r="D84" s="10" t="s">
        <v>16</v>
      </c>
      <c r="E84" s="10" t="s">
        <v>17</v>
      </c>
      <c r="F84" s="10" t="s">
        <v>18</v>
      </c>
      <c r="G84" s="10" t="s">
        <v>19</v>
      </c>
      <c r="H84" s="10" t="s">
        <v>20</v>
      </c>
    </row>
    <row r="85" spans="3:10" ht="39" thickBot="1" x14ac:dyDescent="0.3">
      <c r="C85" s="26" t="s">
        <v>45</v>
      </c>
      <c r="D85" s="12">
        <f>3*1*21</f>
        <v>63</v>
      </c>
      <c r="E85" s="13">
        <v>3680</v>
      </c>
      <c r="F85" s="13">
        <f>E85*D85</f>
        <v>231840</v>
      </c>
      <c r="G85" s="13">
        <f>F85*0.19</f>
        <v>44049.599999999999</v>
      </c>
      <c r="H85" s="13">
        <f>F85+G85</f>
        <v>275889.59999999998</v>
      </c>
    </row>
    <row r="86" spans="3:10" ht="16.5" thickBot="1" x14ac:dyDescent="0.3">
      <c r="C86" s="14" t="s">
        <v>11</v>
      </c>
      <c r="D86" s="15"/>
      <c r="E86" s="16"/>
      <c r="F86" s="17">
        <f>SUM(F85:F85)</f>
        <v>231840</v>
      </c>
      <c r="G86" s="17">
        <f>SUM(G85:G85)</f>
        <v>44049.599999999999</v>
      </c>
      <c r="H86" s="18">
        <f t="shared" ref="H86" si="7">F86+G86</f>
        <v>275889.59999999998</v>
      </c>
    </row>
    <row r="87" spans="3:10" s="21" customFormat="1" ht="16.5" thickBot="1" x14ac:dyDescent="0.3">
      <c r="C87" s="22"/>
      <c r="D87" s="23"/>
      <c r="E87" s="23"/>
      <c r="F87" s="24"/>
      <c r="G87" s="24"/>
      <c r="H87" s="25"/>
    </row>
    <row r="88" spans="3:10" ht="24.75" customHeight="1" thickBot="1" x14ac:dyDescent="0.3">
      <c r="C88" s="75" t="s">
        <v>46</v>
      </c>
      <c r="D88" s="76"/>
      <c r="E88" s="76"/>
      <c r="F88" s="76"/>
      <c r="G88" s="76"/>
      <c r="H88" s="76"/>
      <c r="I88" s="76"/>
      <c r="J88" s="77"/>
    </row>
    <row r="89" spans="3:10" ht="15.75" thickBot="1" x14ac:dyDescent="0.3"/>
    <row r="90" spans="3:10" ht="33.75" customHeight="1" thickBot="1" x14ac:dyDescent="0.3">
      <c r="C90" s="78" t="s">
        <v>47</v>
      </c>
      <c r="D90" s="79"/>
      <c r="E90" s="79"/>
      <c r="F90" s="79"/>
      <c r="G90" s="79"/>
      <c r="H90" s="79"/>
      <c r="I90" s="79"/>
      <c r="J90" s="80"/>
    </row>
    <row r="91" spans="3:10" s="21" customFormat="1" ht="33.75" customHeight="1" x14ac:dyDescent="0.25">
      <c r="C91" s="19"/>
      <c r="D91" s="19"/>
      <c r="E91" s="19"/>
      <c r="F91" s="19"/>
      <c r="G91" s="19"/>
      <c r="H91" s="19"/>
      <c r="I91" s="19"/>
      <c r="J91" s="20"/>
    </row>
    <row r="92" spans="3:10" ht="15.75" x14ac:dyDescent="0.25">
      <c r="C92" s="9" t="s">
        <v>14</v>
      </c>
      <c r="D92"/>
      <c r="E92"/>
      <c r="F92"/>
      <c r="G92"/>
      <c r="H92"/>
    </row>
    <row r="93" spans="3:10" ht="15.75" thickBot="1" x14ac:dyDescent="0.3">
      <c r="C93"/>
      <c r="D93"/>
      <c r="E93"/>
      <c r="F93"/>
      <c r="G93"/>
      <c r="H93"/>
    </row>
    <row r="94" spans="3:10" ht="30.75" thickBot="1" x14ac:dyDescent="0.3">
      <c r="C94" s="10" t="s">
        <v>15</v>
      </c>
      <c r="D94" s="10" t="s">
        <v>16</v>
      </c>
      <c r="E94" s="10" t="s">
        <v>17</v>
      </c>
      <c r="F94" s="10" t="s">
        <v>18</v>
      </c>
      <c r="G94" s="10" t="s">
        <v>19</v>
      </c>
      <c r="H94" s="10" t="s">
        <v>20</v>
      </c>
    </row>
    <row r="95" spans="3:10" ht="77.25" thickBot="1" x14ac:dyDescent="0.3">
      <c r="C95" s="11" t="s">
        <v>21</v>
      </c>
      <c r="D95" s="12">
        <f>1*21</f>
        <v>21</v>
      </c>
      <c r="E95" s="13">
        <v>3680</v>
      </c>
      <c r="F95" s="13">
        <f>E95*D95</f>
        <v>77280</v>
      </c>
      <c r="G95" s="13">
        <f>F95*0.19</f>
        <v>14683.2</v>
      </c>
      <c r="H95" s="13">
        <f>F95+G95</f>
        <v>91963.199999999997</v>
      </c>
    </row>
    <row r="96" spans="3:10" ht="16.5" thickBot="1" x14ac:dyDescent="0.3">
      <c r="C96" s="14" t="s">
        <v>11</v>
      </c>
      <c r="D96" s="15"/>
      <c r="E96" s="16"/>
      <c r="F96" s="17">
        <f>SUM(F95:F95)</f>
        <v>77280</v>
      </c>
      <c r="G96" s="17">
        <f>SUM(G95:G95)</f>
        <v>14683.2</v>
      </c>
      <c r="H96" s="18">
        <f t="shared" ref="H96" si="8">F96+G96</f>
        <v>91963.199999999997</v>
      </c>
    </row>
    <row r="97" spans="3:10" s="21" customFormat="1" ht="33.75" customHeight="1" thickBot="1" x14ac:dyDescent="0.3">
      <c r="C97" s="19"/>
      <c r="D97" s="19"/>
      <c r="E97" s="19"/>
      <c r="F97" s="19"/>
      <c r="G97" s="19"/>
      <c r="H97" s="19"/>
      <c r="I97" s="19"/>
      <c r="J97" s="20"/>
    </row>
    <row r="98" spans="3:10" ht="16.5" thickBot="1" x14ac:dyDescent="0.3">
      <c r="C98" s="75" t="s">
        <v>48</v>
      </c>
      <c r="D98" s="76"/>
      <c r="E98" s="76"/>
      <c r="F98" s="76"/>
      <c r="G98" s="76"/>
      <c r="H98" s="76"/>
      <c r="I98" s="76"/>
      <c r="J98" s="77"/>
    </row>
    <row r="99" spans="3:10" ht="15.75" thickBot="1" x14ac:dyDescent="0.3"/>
    <row r="100" spans="3:10" ht="33.75" customHeight="1" thickBot="1" x14ac:dyDescent="0.3">
      <c r="C100" s="78" t="s">
        <v>49</v>
      </c>
      <c r="D100" s="79"/>
      <c r="E100" s="79"/>
      <c r="F100" s="79"/>
      <c r="G100" s="79"/>
      <c r="H100" s="79"/>
      <c r="I100" s="79"/>
      <c r="J100" s="80"/>
    </row>
    <row r="101" spans="3:10" s="21" customFormat="1" ht="33.75" customHeight="1" x14ac:dyDescent="0.25">
      <c r="C101" s="19"/>
      <c r="D101" s="19"/>
      <c r="E101" s="19"/>
      <c r="F101" s="19"/>
      <c r="G101" s="19"/>
      <c r="H101" s="19"/>
      <c r="I101" s="19"/>
      <c r="J101" s="20"/>
    </row>
    <row r="102" spans="3:10" ht="15.75" x14ac:dyDescent="0.25">
      <c r="C102" s="9" t="s">
        <v>50</v>
      </c>
      <c r="D102"/>
      <c r="E102"/>
      <c r="F102"/>
      <c r="G102"/>
      <c r="H102"/>
    </row>
    <row r="103" spans="3:10" ht="15.75" thickBot="1" x14ac:dyDescent="0.3">
      <c r="C103"/>
      <c r="D103"/>
      <c r="E103"/>
      <c r="F103"/>
      <c r="G103"/>
      <c r="H103"/>
    </row>
    <row r="104" spans="3:10" ht="30.75" thickBot="1" x14ac:dyDescent="0.3">
      <c r="C104" s="10" t="s">
        <v>15</v>
      </c>
      <c r="D104" s="10" t="s">
        <v>16</v>
      </c>
      <c r="E104" s="10" t="s">
        <v>17</v>
      </c>
      <c r="F104" s="10" t="s">
        <v>18</v>
      </c>
      <c r="G104" s="10" t="s">
        <v>19</v>
      </c>
      <c r="H104" s="10" t="s">
        <v>20</v>
      </c>
    </row>
    <row r="105" spans="3:10" ht="77.25" thickBot="1" x14ac:dyDescent="0.3">
      <c r="C105" s="11" t="s">
        <v>51</v>
      </c>
      <c r="D105" s="12">
        <f>2*2*21</f>
        <v>84</v>
      </c>
      <c r="E105" s="13">
        <v>3680</v>
      </c>
      <c r="F105" s="13">
        <f>E105*D105</f>
        <v>309120</v>
      </c>
      <c r="G105" s="13">
        <f>F105*0.19</f>
        <v>58732.800000000003</v>
      </c>
      <c r="H105" s="13">
        <f>F105+G105</f>
        <v>367852.79999999999</v>
      </c>
    </row>
    <row r="106" spans="3:10" ht="16.5" thickBot="1" x14ac:dyDescent="0.3">
      <c r="C106" s="14" t="s">
        <v>11</v>
      </c>
      <c r="D106" s="15"/>
      <c r="E106" s="16"/>
      <c r="F106" s="17">
        <f>SUM(F105:F105)</f>
        <v>309120</v>
      </c>
      <c r="G106" s="17">
        <f>SUM(G105:G105)</f>
        <v>58732.800000000003</v>
      </c>
      <c r="H106" s="18">
        <f t="shared" ref="H106" si="9">F106+G106</f>
        <v>367852.79999999999</v>
      </c>
    </row>
    <row r="107" spans="3:10" s="21" customFormat="1" ht="16.5" thickBot="1" x14ac:dyDescent="0.3">
      <c r="C107" s="22"/>
      <c r="D107" s="23"/>
      <c r="E107" s="23"/>
      <c r="F107" s="24"/>
      <c r="G107" s="24"/>
      <c r="H107" s="25"/>
    </row>
    <row r="108" spans="3:10" ht="16.5" thickBot="1" x14ac:dyDescent="0.3">
      <c r="C108" s="75" t="s">
        <v>52</v>
      </c>
      <c r="D108" s="76"/>
      <c r="E108" s="76"/>
      <c r="F108" s="76"/>
      <c r="G108" s="76"/>
      <c r="H108" s="76"/>
      <c r="I108" s="76"/>
      <c r="J108" s="77"/>
    </row>
    <row r="109" spans="3:10" ht="15.75" thickBot="1" x14ac:dyDescent="0.3"/>
    <row r="110" spans="3:10" ht="33.75" customHeight="1" thickBot="1" x14ac:dyDescent="0.3">
      <c r="C110" s="78" t="s">
        <v>53</v>
      </c>
      <c r="D110" s="79"/>
      <c r="E110" s="79"/>
      <c r="F110" s="79"/>
      <c r="G110" s="79"/>
      <c r="H110" s="79"/>
      <c r="I110" s="79"/>
      <c r="J110" s="80"/>
    </row>
    <row r="111" spans="3:10" s="21" customFormat="1" ht="33.75" customHeight="1" x14ac:dyDescent="0.25">
      <c r="C111" s="19"/>
      <c r="D111" s="19"/>
      <c r="E111" s="19"/>
      <c r="F111" s="19"/>
      <c r="G111" s="19"/>
      <c r="H111" s="19"/>
      <c r="I111" s="19"/>
      <c r="J111" s="20"/>
    </row>
    <row r="112" spans="3:10" ht="15.75" x14ac:dyDescent="0.25">
      <c r="C112" s="9" t="s">
        <v>54</v>
      </c>
      <c r="D112"/>
      <c r="E112"/>
      <c r="F112"/>
      <c r="G112"/>
      <c r="H112"/>
    </row>
    <row r="113" spans="3:10" ht="15.75" thickBot="1" x14ac:dyDescent="0.3">
      <c r="C113"/>
      <c r="D113"/>
      <c r="E113"/>
      <c r="F113"/>
      <c r="G113"/>
      <c r="H113"/>
    </row>
    <row r="114" spans="3:10" ht="30.75" thickBot="1" x14ac:dyDescent="0.3">
      <c r="C114" s="10" t="s">
        <v>15</v>
      </c>
      <c r="D114" s="10" t="s">
        <v>16</v>
      </c>
      <c r="E114" s="10" t="s">
        <v>17</v>
      </c>
      <c r="F114" s="10" t="s">
        <v>18</v>
      </c>
      <c r="G114" s="10" t="s">
        <v>19</v>
      </c>
      <c r="H114" s="10" t="s">
        <v>20</v>
      </c>
    </row>
    <row r="115" spans="3:10" ht="77.25" thickBot="1" x14ac:dyDescent="0.3">
      <c r="C115" s="11" t="s">
        <v>51</v>
      </c>
      <c r="D115" s="12">
        <f>2*2*21</f>
        <v>84</v>
      </c>
      <c r="E115" s="13">
        <v>3680</v>
      </c>
      <c r="F115" s="13">
        <f>E115*D115</f>
        <v>309120</v>
      </c>
      <c r="G115" s="13">
        <f>F115*0.19</f>
        <v>58732.800000000003</v>
      </c>
      <c r="H115" s="13">
        <f>F115+G115</f>
        <v>367852.79999999999</v>
      </c>
    </row>
    <row r="116" spans="3:10" ht="16.5" thickBot="1" x14ac:dyDescent="0.3">
      <c r="C116" s="14" t="s">
        <v>11</v>
      </c>
      <c r="D116" s="15"/>
      <c r="E116" s="16"/>
      <c r="F116" s="17">
        <f>SUM(F115:F115)</f>
        <v>309120</v>
      </c>
      <c r="G116" s="17">
        <f>SUM(G115:G115)</f>
        <v>58732.800000000003</v>
      </c>
      <c r="H116" s="18">
        <f t="shared" ref="H116" si="10">F116+G116</f>
        <v>367852.79999999999</v>
      </c>
    </row>
    <row r="117" spans="3:10" s="21" customFormat="1" ht="15.75" x14ac:dyDescent="0.25">
      <c r="C117" s="22"/>
      <c r="D117" s="23"/>
      <c r="E117" s="23"/>
      <c r="F117" s="24"/>
      <c r="G117" s="24"/>
      <c r="H117" s="25"/>
    </row>
    <row r="118" spans="3:10" s="21" customFormat="1" ht="9" customHeight="1" thickBot="1" x14ac:dyDescent="0.3">
      <c r="C118" s="22"/>
      <c r="D118" s="23"/>
      <c r="E118" s="23"/>
      <c r="F118" s="24"/>
      <c r="G118" s="24"/>
      <c r="H118" s="25"/>
    </row>
    <row r="119" spans="3:10" ht="25.5" customHeight="1" thickBot="1" x14ac:dyDescent="0.3">
      <c r="C119" s="75" t="s">
        <v>55</v>
      </c>
      <c r="D119" s="76"/>
      <c r="E119" s="76"/>
      <c r="F119" s="76"/>
      <c r="G119" s="76"/>
      <c r="H119" s="76"/>
      <c r="I119" s="76"/>
      <c r="J119" s="77"/>
    </row>
    <row r="120" spans="3:10" ht="15.75" thickBot="1" x14ac:dyDescent="0.3"/>
    <row r="121" spans="3:10" ht="33.75" customHeight="1" thickBot="1" x14ac:dyDescent="0.3">
      <c r="C121" s="78" t="s">
        <v>56</v>
      </c>
      <c r="D121" s="79"/>
      <c r="E121" s="79"/>
      <c r="F121" s="79"/>
      <c r="G121" s="79"/>
      <c r="H121" s="79"/>
      <c r="I121" s="79"/>
      <c r="J121" s="80"/>
    </row>
    <row r="122" spans="3:10" s="21" customFormat="1" ht="33.75" customHeight="1" x14ac:dyDescent="0.25">
      <c r="C122" s="19"/>
      <c r="D122" s="19"/>
      <c r="E122" s="19"/>
      <c r="F122" s="19"/>
      <c r="G122" s="19"/>
      <c r="H122" s="19"/>
      <c r="I122" s="19"/>
      <c r="J122" s="20"/>
    </row>
    <row r="123" spans="3:10" ht="15.75" x14ac:dyDescent="0.25">
      <c r="C123" s="9" t="s">
        <v>57</v>
      </c>
      <c r="D123"/>
      <c r="E123"/>
      <c r="F123"/>
      <c r="G123"/>
      <c r="H123"/>
    </row>
    <row r="124" spans="3:10" ht="15.75" thickBot="1" x14ac:dyDescent="0.3">
      <c r="C124"/>
      <c r="D124"/>
      <c r="E124"/>
      <c r="F124"/>
      <c r="G124"/>
      <c r="H124"/>
    </row>
    <row r="125" spans="3:10" ht="30.75" thickBot="1" x14ac:dyDescent="0.3">
      <c r="C125" s="10" t="s">
        <v>15</v>
      </c>
      <c r="D125" s="10" t="s">
        <v>16</v>
      </c>
      <c r="E125" s="10" t="s">
        <v>17</v>
      </c>
      <c r="F125" s="10" t="s">
        <v>18</v>
      </c>
      <c r="G125" s="10" t="s">
        <v>19</v>
      </c>
      <c r="H125" s="10" t="s">
        <v>20</v>
      </c>
    </row>
    <row r="126" spans="3:10" ht="39" thickBot="1" x14ac:dyDescent="0.3">
      <c r="C126" s="11" t="s">
        <v>58</v>
      </c>
      <c r="D126" s="12">
        <f>2*1*21</f>
        <v>42</v>
      </c>
      <c r="E126" s="13">
        <v>3680</v>
      </c>
      <c r="F126" s="13">
        <f>E126*D126</f>
        <v>154560</v>
      </c>
      <c r="G126" s="13">
        <f>F126*0.19</f>
        <v>29366.400000000001</v>
      </c>
      <c r="H126" s="13">
        <f>F126+G126</f>
        <v>183926.39999999999</v>
      </c>
    </row>
    <row r="127" spans="3:10" ht="16.5" thickBot="1" x14ac:dyDescent="0.3">
      <c r="C127" s="14" t="s">
        <v>11</v>
      </c>
      <c r="D127" s="15"/>
      <c r="E127" s="16"/>
      <c r="F127" s="17">
        <f>SUM(F126:F126)</f>
        <v>154560</v>
      </c>
      <c r="G127" s="17">
        <f>SUM(G126:G126)</f>
        <v>29366.400000000001</v>
      </c>
      <c r="H127" s="18">
        <f t="shared" ref="H127" si="11">F127+G127</f>
        <v>183926.39999999999</v>
      </c>
    </row>
    <row r="128" spans="3:10" s="21" customFormat="1" ht="15.75" x14ac:dyDescent="0.25">
      <c r="C128" s="22"/>
      <c r="D128" s="23"/>
      <c r="E128" s="23"/>
      <c r="F128" s="24"/>
      <c r="G128" s="24"/>
      <c r="H128" s="25"/>
    </row>
    <row r="129" spans="3:10" s="21" customFormat="1" ht="15.75" x14ac:dyDescent="0.25">
      <c r="C129" s="22"/>
      <c r="D129" s="23"/>
      <c r="E129" s="23"/>
      <c r="F129" s="24"/>
      <c r="G129" s="24"/>
      <c r="H129" s="25"/>
    </row>
    <row r="130" spans="3:10" ht="15.75" x14ac:dyDescent="0.25">
      <c r="C130" s="9" t="s">
        <v>59</v>
      </c>
      <c r="D130"/>
      <c r="E130"/>
      <c r="F130"/>
      <c r="G130"/>
      <c r="H130"/>
    </row>
    <row r="131" spans="3:10" ht="15.75" thickBot="1" x14ac:dyDescent="0.3">
      <c r="C131"/>
      <c r="D131"/>
      <c r="E131"/>
      <c r="F131"/>
      <c r="G131"/>
      <c r="H131"/>
    </row>
    <row r="132" spans="3:10" ht="30.75" thickBot="1" x14ac:dyDescent="0.3">
      <c r="C132" s="10" t="s">
        <v>15</v>
      </c>
      <c r="D132" s="10" t="s">
        <v>16</v>
      </c>
      <c r="E132" s="10" t="s">
        <v>17</v>
      </c>
      <c r="F132" s="10" t="s">
        <v>18</v>
      </c>
      <c r="G132" s="10" t="s">
        <v>19</v>
      </c>
      <c r="H132" s="10" t="s">
        <v>20</v>
      </c>
    </row>
    <row r="133" spans="3:10" ht="42" customHeight="1" thickBot="1" x14ac:dyDescent="0.3">
      <c r="C133" s="11" t="s">
        <v>60</v>
      </c>
      <c r="D133" s="12">
        <v>40</v>
      </c>
      <c r="E133" s="13">
        <v>3680</v>
      </c>
      <c r="F133" s="13">
        <f>E133*D133</f>
        <v>147200</v>
      </c>
      <c r="G133" s="13">
        <f>F133*0.19</f>
        <v>27968</v>
      </c>
      <c r="H133" s="13">
        <f>F133+G133</f>
        <v>175168</v>
      </c>
    </row>
    <row r="134" spans="3:10" ht="16.5" thickBot="1" x14ac:dyDescent="0.3">
      <c r="C134" s="81" t="s">
        <v>11</v>
      </c>
      <c r="D134" s="82"/>
      <c r="E134" s="83"/>
      <c r="F134" s="17">
        <f>SUM(F133:F133)</f>
        <v>147200</v>
      </c>
      <c r="G134" s="17">
        <f>SUM(G133:G133)</f>
        <v>27968</v>
      </c>
      <c r="H134" s="18">
        <f t="shared" ref="H134" si="12">F134+G134</f>
        <v>175168</v>
      </c>
    </row>
    <row r="138" spans="3:10" ht="15.75" x14ac:dyDescent="0.25">
      <c r="C138" s="9" t="s">
        <v>61</v>
      </c>
      <c r="D138"/>
      <c r="E138"/>
      <c r="F138"/>
      <c r="G138"/>
      <c r="H138"/>
      <c r="I138"/>
      <c r="J138"/>
    </row>
    <row r="139" spans="3:10" ht="15.75" thickBot="1" x14ac:dyDescent="0.3">
      <c r="C139"/>
      <c r="D139"/>
      <c r="E139"/>
      <c r="F139"/>
      <c r="G139"/>
      <c r="H139"/>
      <c r="I139"/>
      <c r="J139"/>
    </row>
    <row r="140" spans="3:10" x14ac:dyDescent="0.25">
      <c r="C140" s="84" t="s">
        <v>2</v>
      </c>
      <c r="D140" s="85"/>
      <c r="E140" s="90" t="s">
        <v>3</v>
      </c>
      <c r="F140" s="2" t="s">
        <v>4</v>
      </c>
      <c r="G140" s="90" t="s">
        <v>5</v>
      </c>
      <c r="H140" s="2" t="s">
        <v>6</v>
      </c>
      <c r="I140" s="84" t="s">
        <v>1</v>
      </c>
      <c r="J140" s="90" t="s">
        <v>7</v>
      </c>
    </row>
    <row r="141" spans="3:10" x14ac:dyDescent="0.25">
      <c r="C141" s="86"/>
      <c r="D141" s="87"/>
      <c r="E141" s="91"/>
      <c r="F141" s="91" t="s">
        <v>8</v>
      </c>
      <c r="G141" s="91"/>
      <c r="H141" s="91" t="s">
        <v>9</v>
      </c>
      <c r="I141" s="93"/>
      <c r="J141" s="91"/>
    </row>
    <row r="142" spans="3:10" ht="15.75" thickBot="1" x14ac:dyDescent="0.3">
      <c r="C142" s="88"/>
      <c r="D142" s="89"/>
      <c r="E142" s="92"/>
      <c r="F142" s="95"/>
      <c r="G142" s="92"/>
      <c r="H142" s="96"/>
      <c r="I142" s="94"/>
      <c r="J142" s="92"/>
    </row>
    <row r="143" spans="3:10" ht="47.25" customHeight="1" thickBot="1" x14ac:dyDescent="0.3">
      <c r="C143" s="97" t="s">
        <v>62</v>
      </c>
      <c r="D143" s="98"/>
      <c r="E143" s="3" t="s">
        <v>63</v>
      </c>
      <c r="F143" s="4">
        <v>5250</v>
      </c>
      <c r="G143" s="5">
        <f>2*5</f>
        <v>10</v>
      </c>
      <c r="H143" s="4">
        <f>F143*G143</f>
        <v>52500</v>
      </c>
      <c r="I143" s="6">
        <f t="shared" ref="I143:I145" si="13">H143*0.19</f>
        <v>9975</v>
      </c>
      <c r="J143" s="7">
        <f>H143+I143</f>
        <v>62475</v>
      </c>
    </row>
    <row r="144" spans="3:10" ht="21" customHeight="1" thickBot="1" x14ac:dyDescent="0.3">
      <c r="C144" s="97" t="s">
        <v>64</v>
      </c>
      <c r="D144" s="99"/>
      <c r="E144" s="3" t="s">
        <v>10</v>
      </c>
      <c r="F144" s="4">
        <v>1500</v>
      </c>
      <c r="G144" s="5">
        <v>1</v>
      </c>
      <c r="H144" s="4">
        <f t="shared" ref="H144:H145" si="14">F144*G144</f>
        <v>1500</v>
      </c>
      <c r="I144" s="6">
        <f t="shared" si="13"/>
        <v>285</v>
      </c>
      <c r="J144" s="7">
        <f t="shared" ref="J144:J145" si="15">H144+I144</f>
        <v>1785</v>
      </c>
    </row>
    <row r="145" spans="3:10" ht="53.25" customHeight="1" thickBot="1" x14ac:dyDescent="0.3">
      <c r="C145" s="97" t="s">
        <v>65</v>
      </c>
      <c r="D145" s="99"/>
      <c r="E145" s="3" t="s">
        <v>66</v>
      </c>
      <c r="F145" s="4">
        <f>5*120</f>
        <v>600</v>
      </c>
      <c r="G145" s="5">
        <v>52</v>
      </c>
      <c r="H145" s="4">
        <f t="shared" si="14"/>
        <v>31200</v>
      </c>
      <c r="I145" s="6">
        <f t="shared" si="13"/>
        <v>5928</v>
      </c>
      <c r="J145" s="7">
        <f t="shared" si="15"/>
        <v>37128</v>
      </c>
    </row>
    <row r="146" spans="3:10" ht="15.75" thickBot="1" x14ac:dyDescent="0.3">
      <c r="C146" s="100" t="s">
        <v>11</v>
      </c>
      <c r="D146" s="101"/>
      <c r="E146" s="101"/>
      <c r="F146" s="101"/>
      <c r="G146" s="102"/>
      <c r="H146" s="27">
        <f>SUM(H143:H145)</f>
        <v>85200</v>
      </c>
      <c r="I146" s="28">
        <f>SUM(I143:I145)</f>
        <v>16188</v>
      </c>
      <c r="J146" s="8">
        <f>SUM(J143:J145)</f>
        <v>101388</v>
      </c>
    </row>
    <row r="148" spans="3:10" x14ac:dyDescent="0.25">
      <c r="J148" s="1" t="s">
        <v>67</v>
      </c>
    </row>
    <row r="149" spans="3:10" ht="15.75" x14ac:dyDescent="0.25">
      <c r="C149" s="9" t="s">
        <v>68</v>
      </c>
      <c r="D149"/>
      <c r="E149"/>
      <c r="F149"/>
      <c r="G149"/>
      <c r="H149"/>
      <c r="I149"/>
      <c r="J149"/>
    </row>
    <row r="150" spans="3:10" ht="15.75" thickBot="1" x14ac:dyDescent="0.3">
      <c r="C150"/>
      <c r="D150"/>
      <c r="E150"/>
      <c r="F150"/>
      <c r="G150"/>
      <c r="H150"/>
      <c r="I150"/>
      <c r="J150"/>
    </row>
    <row r="151" spans="3:10" x14ac:dyDescent="0.25">
      <c r="C151" s="84" t="s">
        <v>2</v>
      </c>
      <c r="D151" s="85"/>
      <c r="E151" s="90" t="s">
        <v>3</v>
      </c>
      <c r="F151" s="2" t="s">
        <v>4</v>
      </c>
      <c r="G151" s="90" t="s">
        <v>5</v>
      </c>
      <c r="H151" s="2" t="s">
        <v>6</v>
      </c>
      <c r="I151" s="84" t="s">
        <v>1</v>
      </c>
      <c r="J151" s="90" t="s">
        <v>7</v>
      </c>
    </row>
    <row r="152" spans="3:10" x14ac:dyDescent="0.25">
      <c r="C152" s="86"/>
      <c r="D152" s="87"/>
      <c r="E152" s="91"/>
      <c r="F152" s="91" t="s">
        <v>8</v>
      </c>
      <c r="G152" s="91"/>
      <c r="H152" s="91" t="s">
        <v>9</v>
      </c>
      <c r="I152" s="93"/>
      <c r="J152" s="91"/>
    </row>
    <row r="153" spans="3:10" ht="15.75" thickBot="1" x14ac:dyDescent="0.3">
      <c r="C153" s="88"/>
      <c r="D153" s="89"/>
      <c r="E153" s="92"/>
      <c r="F153" s="95"/>
      <c r="G153" s="92"/>
      <c r="H153" s="96"/>
      <c r="I153" s="94"/>
      <c r="J153" s="92"/>
    </row>
    <row r="154" spans="3:10" ht="44.25" customHeight="1" thickBot="1" x14ac:dyDescent="0.3">
      <c r="C154" s="97" t="s">
        <v>69</v>
      </c>
      <c r="D154" s="98"/>
      <c r="E154" s="3" t="s">
        <v>63</v>
      </c>
      <c r="F154" s="4">
        <v>4000</v>
      </c>
      <c r="G154" s="5">
        <v>10</v>
      </c>
      <c r="H154" s="4">
        <f>F154*G154</f>
        <v>40000</v>
      </c>
      <c r="I154" s="6">
        <f>H154*0.19</f>
        <v>7600</v>
      </c>
      <c r="J154" s="7">
        <f>H154+I154</f>
        <v>47600</v>
      </c>
    </row>
    <row r="155" spans="3:10" ht="36" customHeight="1" thickBot="1" x14ac:dyDescent="0.3">
      <c r="C155" s="97" t="s">
        <v>70</v>
      </c>
      <c r="D155" s="98"/>
      <c r="E155" s="3" t="s">
        <v>71</v>
      </c>
      <c r="F155" s="4">
        <v>280</v>
      </c>
      <c r="G155" s="5">
        <f>52*5</f>
        <v>260</v>
      </c>
      <c r="H155" s="4">
        <f t="shared" ref="H155:H159" si="16">F155*G155</f>
        <v>72800</v>
      </c>
      <c r="I155" s="6">
        <f t="shared" ref="I155:I159" si="17">H155*0.19</f>
        <v>13832</v>
      </c>
      <c r="J155" s="7">
        <f t="shared" ref="J155:J159" si="18">H155+I155</f>
        <v>86632</v>
      </c>
    </row>
    <row r="156" spans="3:10" ht="29.25" customHeight="1" thickBot="1" x14ac:dyDescent="0.3">
      <c r="C156" s="97" t="s">
        <v>72</v>
      </c>
      <c r="D156" s="98"/>
      <c r="E156" s="3" t="s">
        <v>10</v>
      </c>
      <c r="F156" s="4">
        <v>80</v>
      </c>
      <c r="G156" s="5">
        <f>52*5</f>
        <v>260</v>
      </c>
      <c r="H156" s="4">
        <f t="shared" si="16"/>
        <v>20800</v>
      </c>
      <c r="I156" s="6">
        <f t="shared" si="17"/>
        <v>3952</v>
      </c>
      <c r="J156" s="7">
        <f t="shared" si="18"/>
        <v>24752</v>
      </c>
    </row>
    <row r="157" spans="3:10" ht="36.75" customHeight="1" thickBot="1" x14ac:dyDescent="0.3">
      <c r="C157" s="97" t="s">
        <v>73</v>
      </c>
      <c r="D157" s="98"/>
      <c r="E157" s="3" t="s">
        <v>10</v>
      </c>
      <c r="F157" s="4">
        <v>80</v>
      </c>
      <c r="G157" s="5">
        <f>52*5</f>
        <v>260</v>
      </c>
      <c r="H157" s="4">
        <f t="shared" si="16"/>
        <v>20800</v>
      </c>
      <c r="I157" s="6">
        <f t="shared" si="17"/>
        <v>3952</v>
      </c>
      <c r="J157" s="7">
        <f t="shared" si="18"/>
        <v>24752</v>
      </c>
    </row>
    <row r="158" spans="3:10" ht="51.75" customHeight="1" thickBot="1" x14ac:dyDescent="0.3">
      <c r="C158" s="97" t="s">
        <v>74</v>
      </c>
      <c r="D158" s="99"/>
      <c r="E158" s="3" t="s">
        <v>66</v>
      </c>
      <c r="F158" s="4">
        <v>200</v>
      </c>
      <c r="G158" s="5">
        <v>52</v>
      </c>
      <c r="H158" s="4">
        <f t="shared" si="16"/>
        <v>10400</v>
      </c>
      <c r="I158" s="6">
        <f t="shared" si="17"/>
        <v>1976</v>
      </c>
      <c r="J158" s="7">
        <f t="shared" si="18"/>
        <v>12376</v>
      </c>
    </row>
    <row r="159" spans="3:10" ht="32.25" customHeight="1" thickBot="1" x14ac:dyDescent="0.3">
      <c r="C159" s="97" t="s">
        <v>75</v>
      </c>
      <c r="D159" s="103"/>
      <c r="E159" s="29" t="s">
        <v>10</v>
      </c>
      <c r="F159" s="4">
        <v>5000</v>
      </c>
      <c r="G159" s="5">
        <v>2</v>
      </c>
      <c r="H159" s="4">
        <f t="shared" si="16"/>
        <v>10000</v>
      </c>
      <c r="I159" s="6">
        <f t="shared" si="17"/>
        <v>1900</v>
      </c>
      <c r="J159" s="7">
        <f t="shared" si="18"/>
        <v>11900</v>
      </c>
    </row>
    <row r="160" spans="3:10" ht="15.75" thickBot="1" x14ac:dyDescent="0.3">
      <c r="C160" s="100" t="s">
        <v>11</v>
      </c>
      <c r="D160" s="101"/>
      <c r="E160" s="101"/>
      <c r="F160" s="101"/>
      <c r="G160" s="102"/>
      <c r="H160" s="27">
        <f>SUM(H154:H159)</f>
        <v>174800</v>
      </c>
      <c r="I160" s="28">
        <f>SUM(I154:I159)</f>
        <v>33212</v>
      </c>
      <c r="J160" s="8">
        <f>SUM(J154:J159)</f>
        <v>208012</v>
      </c>
    </row>
    <row r="161" spans="3:10" s="21" customFormat="1" ht="15.75" x14ac:dyDescent="0.25">
      <c r="C161" s="22"/>
      <c r="D161" s="23"/>
      <c r="E161" s="23"/>
      <c r="F161" s="24"/>
      <c r="G161" s="24"/>
      <c r="H161" s="25"/>
    </row>
    <row r="162" spans="3:10" s="21" customFormat="1" ht="16.5" thickBot="1" x14ac:dyDescent="0.3">
      <c r="C162" s="22"/>
      <c r="D162" s="23"/>
      <c r="E162" s="23"/>
      <c r="F162" s="24"/>
      <c r="G162" s="24"/>
      <c r="H162" s="25"/>
    </row>
    <row r="163" spans="3:10" ht="33.75" customHeight="1" thickBot="1" x14ac:dyDescent="0.3">
      <c r="C163" s="78" t="s">
        <v>76</v>
      </c>
      <c r="D163" s="79"/>
      <c r="E163" s="79"/>
      <c r="F163" s="79"/>
      <c r="G163" s="79"/>
      <c r="H163" s="79"/>
      <c r="I163" s="79"/>
      <c r="J163" s="80"/>
    </row>
    <row r="164" spans="3:10" s="21" customFormat="1" ht="15.75" x14ac:dyDescent="0.25">
      <c r="C164" s="22"/>
      <c r="D164" s="23"/>
      <c r="E164" s="23"/>
      <c r="F164" s="24"/>
      <c r="G164" s="24"/>
      <c r="H164" s="25"/>
    </row>
    <row r="165" spans="3:10" ht="15.75" x14ac:dyDescent="0.25">
      <c r="C165" s="9" t="s">
        <v>77</v>
      </c>
      <c r="D165"/>
      <c r="E165"/>
      <c r="F165"/>
      <c r="G165"/>
      <c r="H165"/>
    </row>
    <row r="166" spans="3:10" ht="15.75" thickBot="1" x14ac:dyDescent="0.3">
      <c r="C166"/>
      <c r="D166"/>
      <c r="E166"/>
      <c r="F166"/>
      <c r="G166"/>
      <c r="H166"/>
    </row>
    <row r="167" spans="3:10" ht="30.75" thickBot="1" x14ac:dyDescent="0.3">
      <c r="C167" s="10" t="s">
        <v>15</v>
      </c>
      <c r="D167" s="10" t="s">
        <v>16</v>
      </c>
      <c r="E167" s="10" t="s">
        <v>17</v>
      </c>
      <c r="F167" s="10" t="s">
        <v>18</v>
      </c>
      <c r="G167" s="10" t="s">
        <v>19</v>
      </c>
      <c r="H167" s="10" t="s">
        <v>20</v>
      </c>
    </row>
    <row r="168" spans="3:10" ht="39" thickBot="1" x14ac:dyDescent="0.3">
      <c r="C168" s="11" t="s">
        <v>78</v>
      </c>
      <c r="D168" s="12">
        <f>2*1*21</f>
        <v>42</v>
      </c>
      <c r="E168" s="13">
        <v>3680</v>
      </c>
      <c r="F168" s="13">
        <f>E168*D168</f>
        <v>154560</v>
      </c>
      <c r="G168" s="13">
        <f>F168*0.19</f>
        <v>29366.400000000001</v>
      </c>
      <c r="H168" s="13">
        <f>F168+G168</f>
        <v>183926.39999999999</v>
      </c>
    </row>
    <row r="169" spans="3:10" ht="16.5" thickBot="1" x14ac:dyDescent="0.3">
      <c r="C169" s="14" t="s">
        <v>11</v>
      </c>
      <c r="D169" s="15"/>
      <c r="E169" s="16"/>
      <c r="F169" s="17">
        <f>SUM(F168:F168)</f>
        <v>154560</v>
      </c>
      <c r="G169" s="17">
        <f>SUM(G168:G168)</f>
        <v>29366.400000000001</v>
      </c>
      <c r="H169" s="18">
        <f t="shared" ref="H169" si="19">F169+G169</f>
        <v>183926.39999999999</v>
      </c>
    </row>
    <row r="170" spans="3:10" s="21" customFormat="1" ht="15.75" x14ac:dyDescent="0.25">
      <c r="C170" s="22"/>
      <c r="D170" s="23"/>
      <c r="E170" s="23"/>
      <c r="F170" s="24"/>
      <c r="G170" s="24"/>
      <c r="H170" s="25"/>
    </row>
    <row r="171" spans="3:10" s="21" customFormat="1" ht="15.75" x14ac:dyDescent="0.25">
      <c r="C171" s="22"/>
      <c r="D171" s="23"/>
      <c r="E171" s="23"/>
      <c r="F171" s="24"/>
      <c r="G171" s="24"/>
      <c r="H171" s="25"/>
    </row>
    <row r="172" spans="3:10" ht="15.75" x14ac:dyDescent="0.25">
      <c r="C172" s="9" t="s">
        <v>59</v>
      </c>
      <c r="D172"/>
      <c r="E172"/>
      <c r="F172"/>
      <c r="G172"/>
      <c r="H172"/>
    </row>
    <row r="173" spans="3:10" ht="15.75" thickBot="1" x14ac:dyDescent="0.3">
      <c r="C173"/>
      <c r="D173"/>
      <c r="E173"/>
      <c r="F173"/>
      <c r="G173"/>
      <c r="H173"/>
    </row>
    <row r="174" spans="3:10" ht="30.75" thickBot="1" x14ac:dyDescent="0.3">
      <c r="C174" s="10" t="s">
        <v>15</v>
      </c>
      <c r="D174" s="10" t="s">
        <v>16</v>
      </c>
      <c r="E174" s="10" t="s">
        <v>17</v>
      </c>
      <c r="F174" s="10" t="s">
        <v>18</v>
      </c>
      <c r="G174" s="10" t="s">
        <v>19</v>
      </c>
      <c r="H174" s="10" t="s">
        <v>20</v>
      </c>
    </row>
    <row r="175" spans="3:10" ht="42" customHeight="1" thickBot="1" x14ac:dyDescent="0.3">
      <c r="C175" s="11" t="s">
        <v>79</v>
      </c>
      <c r="D175" s="12">
        <v>40</v>
      </c>
      <c r="E175" s="13">
        <v>3680</v>
      </c>
      <c r="F175" s="13">
        <f>E175*D175</f>
        <v>147200</v>
      </c>
      <c r="G175" s="13">
        <f>F175*0.19</f>
        <v>27968</v>
      </c>
      <c r="H175" s="13">
        <f>F175+G175</f>
        <v>175168</v>
      </c>
    </row>
    <row r="176" spans="3:10" ht="16.5" thickBot="1" x14ac:dyDescent="0.3">
      <c r="C176" s="81" t="s">
        <v>11</v>
      </c>
      <c r="D176" s="82"/>
      <c r="E176" s="83"/>
      <c r="F176" s="17">
        <f>SUM(F175:F175)</f>
        <v>147200</v>
      </c>
      <c r="G176" s="17">
        <f>SUM(G175:G175)</f>
        <v>27968</v>
      </c>
      <c r="H176" s="18">
        <f t="shared" ref="H176" si="20">F176+G176</f>
        <v>175168</v>
      </c>
    </row>
    <row r="180" spans="3:10" ht="15.75" x14ac:dyDescent="0.25">
      <c r="C180" s="9" t="s">
        <v>80</v>
      </c>
      <c r="D180"/>
      <c r="E180"/>
      <c r="F180"/>
      <c r="G180"/>
      <c r="H180"/>
      <c r="I180"/>
      <c r="J180"/>
    </row>
    <row r="181" spans="3:10" ht="15.75" thickBot="1" x14ac:dyDescent="0.3">
      <c r="C181"/>
      <c r="D181"/>
      <c r="E181"/>
      <c r="F181"/>
      <c r="G181"/>
      <c r="H181"/>
      <c r="I181"/>
      <c r="J181"/>
    </row>
    <row r="182" spans="3:10" x14ac:dyDescent="0.25">
      <c r="C182" s="84" t="s">
        <v>2</v>
      </c>
      <c r="D182" s="85"/>
      <c r="E182" s="90" t="s">
        <v>3</v>
      </c>
      <c r="F182" s="2" t="s">
        <v>4</v>
      </c>
      <c r="G182" s="90" t="s">
        <v>5</v>
      </c>
      <c r="H182" s="2" t="s">
        <v>6</v>
      </c>
      <c r="I182" s="84" t="s">
        <v>1</v>
      </c>
      <c r="J182" s="90" t="s">
        <v>7</v>
      </c>
    </row>
    <row r="183" spans="3:10" x14ac:dyDescent="0.25">
      <c r="C183" s="86"/>
      <c r="D183" s="87"/>
      <c r="E183" s="91"/>
      <c r="F183" s="91" t="s">
        <v>8</v>
      </c>
      <c r="G183" s="91"/>
      <c r="H183" s="91" t="s">
        <v>9</v>
      </c>
      <c r="I183" s="93"/>
      <c r="J183" s="91"/>
    </row>
    <row r="184" spans="3:10" ht="15.75" thickBot="1" x14ac:dyDescent="0.3">
      <c r="C184" s="88"/>
      <c r="D184" s="89"/>
      <c r="E184" s="92"/>
      <c r="F184" s="95"/>
      <c r="G184" s="92"/>
      <c r="H184" s="96"/>
      <c r="I184" s="94"/>
      <c r="J184" s="92"/>
    </row>
    <row r="185" spans="3:10" ht="47.25" customHeight="1" thickBot="1" x14ac:dyDescent="0.3">
      <c r="C185" s="97" t="s">
        <v>62</v>
      </c>
      <c r="D185" s="98"/>
      <c r="E185" s="3" t="s">
        <v>63</v>
      </c>
      <c r="F185" s="4">
        <v>5250</v>
      </c>
      <c r="G185" s="5">
        <v>20</v>
      </c>
      <c r="H185" s="4">
        <f>F185*G185</f>
        <v>105000</v>
      </c>
      <c r="I185" s="6">
        <f>H185*0.19</f>
        <v>19950</v>
      </c>
      <c r="J185" s="7">
        <f>H185+I185</f>
        <v>124950</v>
      </c>
    </row>
    <row r="186" spans="3:10" ht="21" customHeight="1" thickBot="1" x14ac:dyDescent="0.3">
      <c r="C186" s="97" t="s">
        <v>64</v>
      </c>
      <c r="D186" s="99"/>
      <c r="E186" s="3" t="s">
        <v>10</v>
      </c>
      <c r="F186" s="4">
        <v>1500</v>
      </c>
      <c r="G186" s="5">
        <v>1</v>
      </c>
      <c r="H186" s="4">
        <f t="shared" ref="H186:H187" si="21">F186*G186</f>
        <v>1500</v>
      </c>
      <c r="I186" s="6">
        <f t="shared" ref="I186:I187" si="22">H186*0.19</f>
        <v>285</v>
      </c>
      <c r="J186" s="7">
        <f t="shared" ref="J186:J187" si="23">H186+I186</f>
        <v>1785</v>
      </c>
    </row>
    <row r="187" spans="3:10" ht="53.25" customHeight="1" thickBot="1" x14ac:dyDescent="0.3">
      <c r="C187" s="97" t="s">
        <v>81</v>
      </c>
      <c r="D187" s="99"/>
      <c r="E187" s="3" t="s">
        <v>66</v>
      </c>
      <c r="F187" s="4">
        <f>5*120</f>
        <v>600</v>
      </c>
      <c r="G187" s="5">
        <v>82</v>
      </c>
      <c r="H187" s="4">
        <f t="shared" si="21"/>
        <v>49200</v>
      </c>
      <c r="I187" s="6">
        <f t="shared" si="22"/>
        <v>9348</v>
      </c>
      <c r="J187" s="7">
        <f t="shared" si="23"/>
        <v>58548</v>
      </c>
    </row>
    <row r="188" spans="3:10" ht="15.75" thickBot="1" x14ac:dyDescent="0.3">
      <c r="C188" s="100" t="s">
        <v>11</v>
      </c>
      <c r="D188" s="101"/>
      <c r="E188" s="101"/>
      <c r="F188" s="101"/>
      <c r="G188" s="102"/>
      <c r="H188" s="27">
        <f>SUM(H185:H187)</f>
        <v>155700</v>
      </c>
      <c r="I188" s="28">
        <f>SUM(I185:I187)</f>
        <v>29583</v>
      </c>
      <c r="J188" s="8">
        <f>SUM(J185:J187)</f>
        <v>185283</v>
      </c>
    </row>
    <row r="189" spans="3:10" s="21" customFormat="1" ht="16.5" thickBot="1" x14ac:dyDescent="0.3">
      <c r="C189" s="22"/>
      <c r="D189" s="23"/>
      <c r="E189" s="23"/>
      <c r="F189" s="24"/>
      <c r="G189" s="24"/>
      <c r="H189" s="25"/>
    </row>
    <row r="190" spans="3:10" ht="61.5" customHeight="1" thickBot="1" x14ac:dyDescent="0.3">
      <c r="C190" s="78" t="s">
        <v>82</v>
      </c>
      <c r="D190" s="79"/>
      <c r="E190" s="79"/>
      <c r="F190" s="79"/>
      <c r="G190" s="79"/>
      <c r="H190" s="79"/>
      <c r="I190" s="79"/>
      <c r="J190" s="80"/>
    </row>
    <row r="191" spans="3:10" s="21" customFormat="1" ht="15.75" x14ac:dyDescent="0.25">
      <c r="C191" s="22"/>
      <c r="D191" s="23"/>
      <c r="E191" s="23"/>
      <c r="F191" s="24"/>
      <c r="G191" s="24"/>
      <c r="H191" s="25"/>
    </row>
    <row r="192" spans="3:10" s="21" customFormat="1" ht="15.75" x14ac:dyDescent="0.25">
      <c r="C192" s="22"/>
      <c r="D192" s="23"/>
      <c r="E192" s="23"/>
      <c r="F192" s="24"/>
      <c r="G192" s="24"/>
      <c r="H192" s="25"/>
    </row>
    <row r="193" spans="3:10" ht="15.75" x14ac:dyDescent="0.25">
      <c r="C193" s="9" t="s">
        <v>83</v>
      </c>
      <c r="D193"/>
      <c r="E193"/>
      <c r="F193"/>
      <c r="G193"/>
      <c r="H193"/>
    </row>
    <row r="194" spans="3:10" ht="15.75" thickBot="1" x14ac:dyDescent="0.3">
      <c r="C194"/>
      <c r="D194"/>
      <c r="E194"/>
      <c r="F194"/>
      <c r="G194"/>
      <c r="H194"/>
    </row>
    <row r="195" spans="3:10" ht="30.75" thickBot="1" x14ac:dyDescent="0.3">
      <c r="C195" s="10" t="s">
        <v>15</v>
      </c>
      <c r="D195" s="10" t="s">
        <v>16</v>
      </c>
      <c r="E195" s="10" t="s">
        <v>17</v>
      </c>
      <c r="F195" s="10" t="s">
        <v>18</v>
      </c>
      <c r="G195" s="10" t="s">
        <v>19</v>
      </c>
      <c r="H195" s="10" t="s">
        <v>20</v>
      </c>
    </row>
    <row r="196" spans="3:10" ht="39" thickBot="1" x14ac:dyDescent="0.3">
      <c r="C196" s="11" t="s">
        <v>58</v>
      </c>
      <c r="D196" s="12">
        <f>2*1*21</f>
        <v>42</v>
      </c>
      <c r="E196" s="13">
        <v>3680</v>
      </c>
      <c r="F196" s="13">
        <f>E196*D196</f>
        <v>154560</v>
      </c>
      <c r="G196" s="13">
        <f>F196*0.19</f>
        <v>29366.400000000001</v>
      </c>
      <c r="H196" s="13">
        <f>F196+G196</f>
        <v>183926.39999999999</v>
      </c>
    </row>
    <row r="197" spans="3:10" ht="16.5" thickBot="1" x14ac:dyDescent="0.3">
      <c r="C197" s="14" t="s">
        <v>11</v>
      </c>
      <c r="D197" s="15"/>
      <c r="E197" s="16"/>
      <c r="F197" s="17">
        <f>SUM(F196:F196)</f>
        <v>154560</v>
      </c>
      <c r="G197" s="17">
        <f>SUM(G196:G196)</f>
        <v>29366.400000000001</v>
      </c>
      <c r="H197" s="18">
        <f t="shared" ref="H197" si="24">F197+G197</f>
        <v>183926.39999999999</v>
      </c>
    </row>
    <row r="198" spans="3:10" s="21" customFormat="1" ht="15.75" x14ac:dyDescent="0.25">
      <c r="C198" s="22"/>
      <c r="D198" s="23"/>
      <c r="E198" s="23"/>
      <c r="F198" s="24"/>
      <c r="G198" s="24"/>
      <c r="H198" s="25"/>
    </row>
    <row r="199" spans="3:10" s="21" customFormat="1" ht="15.75" x14ac:dyDescent="0.25">
      <c r="C199" s="22"/>
      <c r="D199" s="23"/>
      <c r="E199" s="23"/>
      <c r="F199" s="24"/>
      <c r="G199" s="24"/>
      <c r="H199" s="25"/>
    </row>
    <row r="200" spans="3:10" ht="15.75" x14ac:dyDescent="0.25">
      <c r="C200" s="9" t="s">
        <v>84</v>
      </c>
      <c r="D200"/>
      <c r="E200"/>
      <c r="F200"/>
      <c r="G200"/>
      <c r="H200"/>
    </row>
    <row r="201" spans="3:10" ht="15.75" thickBot="1" x14ac:dyDescent="0.3">
      <c r="C201"/>
      <c r="D201"/>
      <c r="E201"/>
      <c r="F201"/>
      <c r="G201"/>
      <c r="H201"/>
    </row>
    <row r="202" spans="3:10" ht="30.75" thickBot="1" x14ac:dyDescent="0.3">
      <c r="C202" s="10" t="s">
        <v>15</v>
      </c>
      <c r="D202" s="10" t="s">
        <v>16</v>
      </c>
      <c r="E202" s="10" t="s">
        <v>17</v>
      </c>
      <c r="F202" s="10" t="s">
        <v>18</v>
      </c>
      <c r="G202" s="10" t="s">
        <v>19</v>
      </c>
      <c r="H202" s="10" t="s">
        <v>20</v>
      </c>
    </row>
    <row r="203" spans="3:10" ht="42" customHeight="1" thickBot="1" x14ac:dyDescent="0.3">
      <c r="C203" s="11" t="s">
        <v>85</v>
      </c>
      <c r="D203" s="12">
        <f>2*5*10</f>
        <v>100</v>
      </c>
      <c r="E203" s="13">
        <v>3680</v>
      </c>
      <c r="F203" s="13">
        <f>E203*D203</f>
        <v>368000</v>
      </c>
      <c r="G203" s="13">
        <f>F203*0.19</f>
        <v>69920</v>
      </c>
      <c r="H203" s="13">
        <f>F203+G203</f>
        <v>437920</v>
      </c>
    </row>
    <row r="204" spans="3:10" ht="16.5" thickBot="1" x14ac:dyDescent="0.3">
      <c r="C204" s="81" t="s">
        <v>11</v>
      </c>
      <c r="D204" s="82"/>
      <c r="E204" s="83"/>
      <c r="F204" s="17">
        <f>SUM(F203:F203)</f>
        <v>368000</v>
      </c>
      <c r="G204" s="17">
        <f>SUM(G203:G203)</f>
        <v>69920</v>
      </c>
      <c r="H204" s="18">
        <f t="shared" ref="H204" si="25">F204+G204</f>
        <v>437920</v>
      </c>
    </row>
    <row r="205" spans="3:10" s="21" customFormat="1" ht="16.5" thickBot="1" x14ac:dyDescent="0.3">
      <c r="C205" s="22"/>
      <c r="D205" s="23"/>
      <c r="E205" s="23"/>
      <c r="F205" s="24"/>
      <c r="G205" s="24"/>
      <c r="H205" s="25"/>
    </row>
    <row r="206" spans="3:10" s="21" customFormat="1" ht="16.350000000000001" customHeight="1" thickBot="1" x14ac:dyDescent="0.3">
      <c r="C206" s="104" t="s">
        <v>86</v>
      </c>
      <c r="D206" s="105"/>
      <c r="E206" s="105"/>
      <c r="F206" s="105"/>
      <c r="G206" s="105"/>
      <c r="H206" s="30">
        <f>H160+H146+F134+F127+F116+F106+F86+F76+F66+F56+F45+F37+F28+F18+F204+F197+F96+H188+F176+F169</f>
        <v>5328500</v>
      </c>
      <c r="I206" s="30">
        <f>I160+I146+G134+G127+G116+G106+G86+G76+G66+G56+G45+G37+G28+G18+G204+G197+G96+I188+G176+G169</f>
        <v>1012414.9999999999</v>
      </c>
      <c r="J206" s="31">
        <f>H206+I206</f>
        <v>6340915</v>
      </c>
    </row>
    <row r="207" spans="3:10" s="21" customFormat="1" ht="16.350000000000001" customHeight="1" thickBot="1" x14ac:dyDescent="0.3">
      <c r="C207" s="104" t="s">
        <v>87</v>
      </c>
      <c r="D207" s="105"/>
      <c r="E207" s="105"/>
      <c r="F207" s="105"/>
      <c r="G207" s="105"/>
      <c r="H207" s="30">
        <f>H206/$J$208</f>
        <v>1142719.2794338409</v>
      </c>
      <c r="I207" s="30">
        <f>I206/$J$208</f>
        <v>217116.66309242972</v>
      </c>
      <c r="J207" s="31">
        <f>H207+I207</f>
        <v>1359835.9425262706</v>
      </c>
    </row>
    <row r="208" spans="3:10" x14ac:dyDescent="0.25">
      <c r="C208" s="106" t="s">
        <v>88</v>
      </c>
      <c r="D208" s="106"/>
      <c r="E208" s="106"/>
      <c r="F208" s="106"/>
      <c r="G208" s="106"/>
      <c r="J208" s="1">
        <v>4.6630000000000003</v>
      </c>
    </row>
  </sheetData>
  <mergeCells count="67">
    <mergeCell ref="C206:G206"/>
    <mergeCell ref="C207:G207"/>
    <mergeCell ref="C208:G208"/>
    <mergeCell ref="C185:D185"/>
    <mergeCell ref="C186:D186"/>
    <mergeCell ref="C187:D187"/>
    <mergeCell ref="C188:G188"/>
    <mergeCell ref="C190:J190"/>
    <mergeCell ref="C204:E204"/>
    <mergeCell ref="J182:J184"/>
    <mergeCell ref="F183:F184"/>
    <mergeCell ref="H183:H184"/>
    <mergeCell ref="C156:D156"/>
    <mergeCell ref="C157:D157"/>
    <mergeCell ref="C158:D158"/>
    <mergeCell ref="C159:D159"/>
    <mergeCell ref="C160:G160"/>
    <mergeCell ref="C163:J163"/>
    <mergeCell ref="C176:E176"/>
    <mergeCell ref="C182:D184"/>
    <mergeCell ref="E182:E184"/>
    <mergeCell ref="G182:G184"/>
    <mergeCell ref="I182:I184"/>
    <mergeCell ref="I151:I153"/>
    <mergeCell ref="J151:J153"/>
    <mergeCell ref="F152:F153"/>
    <mergeCell ref="H152:H153"/>
    <mergeCell ref="C154:D154"/>
    <mergeCell ref="C155:D155"/>
    <mergeCell ref="C143:D143"/>
    <mergeCell ref="C144:D144"/>
    <mergeCell ref="C145:D145"/>
    <mergeCell ref="C146:G146"/>
    <mergeCell ref="C151:D153"/>
    <mergeCell ref="E151:E153"/>
    <mergeCell ref="G151:G153"/>
    <mergeCell ref="C140:D142"/>
    <mergeCell ref="E140:E142"/>
    <mergeCell ref="G140:G142"/>
    <mergeCell ref="I140:I142"/>
    <mergeCell ref="J140:J142"/>
    <mergeCell ref="F141:F142"/>
    <mergeCell ref="H141:H142"/>
    <mergeCell ref="C134:E134"/>
    <mergeCell ref="C70:J70"/>
    <mergeCell ref="C78:J78"/>
    <mergeCell ref="C80:J80"/>
    <mergeCell ref="C88:J88"/>
    <mergeCell ref="C90:J90"/>
    <mergeCell ref="C98:J98"/>
    <mergeCell ref="C100:J100"/>
    <mergeCell ref="C108:J108"/>
    <mergeCell ref="C110:J110"/>
    <mergeCell ref="C119:J119"/>
    <mergeCell ref="C121:J121"/>
    <mergeCell ref="B4:J4"/>
    <mergeCell ref="C68:J68"/>
    <mergeCell ref="C9:J9"/>
    <mergeCell ref="C12:J12"/>
    <mergeCell ref="C20:J20"/>
    <mergeCell ref="C22:J22"/>
    <mergeCell ref="C31:J31"/>
    <mergeCell ref="C39:J39"/>
    <mergeCell ref="C48:J48"/>
    <mergeCell ref="C50:J50"/>
    <mergeCell ref="C58:J58"/>
    <mergeCell ref="C60:J60"/>
  </mergeCells>
  <pageMargins left="0.7" right="0.7" top="0.75" bottom="0.75" header="0.3" footer="0.3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justif cost metodol 500K euro</vt:lpstr>
      <vt:lpstr>justif cost metod&amp;Idc 1300k eur</vt:lpstr>
      <vt:lpstr>'justif cost metod&amp;Idc 1300k eur'!Print_Area</vt:lpstr>
      <vt:lpstr>'justif cost metodol 500K euro'!Print_Area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ionut Pavel</dc:creator>
  <cp:lastModifiedBy>Monica Giurgiu</cp:lastModifiedBy>
  <dcterms:created xsi:type="dcterms:W3CDTF">2021-05-11T09:15:07Z</dcterms:created>
  <dcterms:modified xsi:type="dcterms:W3CDTF">2021-05-12T14:16:22Z</dcterms:modified>
</cp:coreProperties>
</file>